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8" windowWidth="7260" windowHeight="6348" activeTab="4"/>
  </bookViews>
  <sheets>
    <sheet name="BALANCE SHEET" sheetId="1" r:id="rId1"/>
    <sheet name="INCOME STATEMENT" sheetId="2" r:id="rId2"/>
    <sheet name="CASHFLOW" sheetId="3" r:id="rId3"/>
    <sheet name="STAT OF EQUITY" sheetId="4" r:id="rId4"/>
    <sheet name="NOTES 2 THE ACC" sheetId="5" r:id="rId5"/>
  </sheets>
  <definedNames>
    <definedName name="_xlnm.Print_Area" localSheetId="0">'BALANCE SHEET'!$A$1:$G$49</definedName>
    <definedName name="_xlnm.Print_Area" localSheetId="1">'INCOME STATEMENT'!$A$1:$M$53</definedName>
    <definedName name="_xlnm.Print_Titles" localSheetId="4">'NOTES 2 THE ACC'!$1:$6</definedName>
  </definedNames>
  <calcPr fullCalcOnLoad="1"/>
</workbook>
</file>

<file path=xl/sharedStrings.xml><?xml version="1.0" encoding="utf-8"?>
<sst xmlns="http://schemas.openxmlformats.org/spreadsheetml/2006/main" count="299" uniqueCount="241">
  <si>
    <t>(INCORPORATED IN MALAYSIA)</t>
  </si>
  <si>
    <t>CURRENT</t>
  </si>
  <si>
    <t>CUMULATIVE</t>
  </si>
  <si>
    <t>RM'000</t>
  </si>
  <si>
    <t>`</t>
  </si>
  <si>
    <t>Other Operating Income</t>
  </si>
  <si>
    <t>Finance Costs</t>
  </si>
  <si>
    <t>Taxation</t>
  </si>
  <si>
    <t>Property, Plant and Equipment</t>
  </si>
  <si>
    <t>Current Assets</t>
  </si>
  <si>
    <t>Inventories</t>
  </si>
  <si>
    <t>Short term investments</t>
  </si>
  <si>
    <t>Cash and cash equivalents</t>
  </si>
  <si>
    <t>Current Liabilities</t>
  </si>
  <si>
    <t>Share Capital</t>
  </si>
  <si>
    <t>Reserves</t>
  </si>
  <si>
    <t>Share Premium</t>
  </si>
  <si>
    <t>Total</t>
  </si>
  <si>
    <t>RM '000</t>
  </si>
  <si>
    <t>Basis of Accounting and Accounting Policies</t>
  </si>
  <si>
    <t xml:space="preserve">Group Borrowings </t>
  </si>
  <si>
    <t xml:space="preserve">Segment Information </t>
  </si>
  <si>
    <t xml:space="preserve">Dividend </t>
  </si>
  <si>
    <t>BY THE ORDER OF THE BOARD</t>
  </si>
  <si>
    <t>Current Quarter</t>
  </si>
  <si>
    <t>RM,000</t>
  </si>
  <si>
    <t>Current year taxation</t>
  </si>
  <si>
    <t>Minority Interests</t>
  </si>
  <si>
    <t>EPS -Basic (sen)</t>
  </si>
  <si>
    <t xml:space="preserve">        -Diluted (sen)</t>
  </si>
  <si>
    <t xml:space="preserve">        Depreciation</t>
  </si>
  <si>
    <t>Total Cash and Bank Balances</t>
  </si>
  <si>
    <t>SDKM FIBRES, WIRES &amp; CABLES BERHAD</t>
  </si>
  <si>
    <t>(COMPANY NO : 189740-X)</t>
  </si>
  <si>
    <t>Operating Expenses</t>
  </si>
  <si>
    <t>Overdraft and Short Term Borrowings</t>
  </si>
  <si>
    <t>(COMPANY NO: 189740-X)</t>
  </si>
  <si>
    <t>INCORPORATED IN MALAYSIA</t>
  </si>
  <si>
    <t>Retained Profits</t>
  </si>
  <si>
    <t>Changes in working capital:-</t>
  </si>
  <si>
    <t>Status of Corporate Proposals</t>
  </si>
  <si>
    <t xml:space="preserve"> </t>
  </si>
  <si>
    <t>Off Balance Sheet Financial Instruments</t>
  </si>
  <si>
    <t>Material Litigation</t>
  </si>
  <si>
    <t>Review of Performance</t>
  </si>
  <si>
    <t>Comparison with Immediate Preceding Quarter's Results</t>
  </si>
  <si>
    <t xml:space="preserve">Variance on Profit Forecast </t>
  </si>
  <si>
    <t xml:space="preserve">Earning Per Share ('EPS') </t>
  </si>
  <si>
    <t>Dividend payable</t>
  </si>
  <si>
    <t>Deferred Taxation</t>
  </si>
  <si>
    <t>Non-Distributable</t>
  </si>
  <si>
    <t>Distributable</t>
  </si>
  <si>
    <t>Tax paid</t>
  </si>
  <si>
    <t>Interest received</t>
  </si>
  <si>
    <t>Proceeds from issue of shares</t>
  </si>
  <si>
    <t>Cash and cash equivalents carried forward</t>
  </si>
  <si>
    <t xml:space="preserve">        Interest income</t>
  </si>
  <si>
    <t>Cash and bank balances</t>
  </si>
  <si>
    <t>Fixed deposits with a licensed bank</t>
  </si>
  <si>
    <t xml:space="preserve">Property, Plant and Equipment </t>
  </si>
  <si>
    <t xml:space="preserve">Contingent Liabilities  </t>
  </si>
  <si>
    <t>Seasonal and Cyclical Factors</t>
  </si>
  <si>
    <t>Material Events Subsequent to Balance Sheet Date</t>
  </si>
  <si>
    <t>Changes in the Composition of The Group</t>
  </si>
  <si>
    <t>Sale of Properties and/or Unquoted Investments</t>
  </si>
  <si>
    <t>Investments in Quoted Securities</t>
  </si>
  <si>
    <t>Ended</t>
  </si>
  <si>
    <t>Declaration of Audit Qualification</t>
  </si>
  <si>
    <t>Prospect</t>
  </si>
  <si>
    <t>'000</t>
  </si>
  <si>
    <t>Dividend Proposed</t>
  </si>
  <si>
    <t>Total Operating Income</t>
  </si>
  <si>
    <t>Quarter</t>
  </si>
  <si>
    <t>Deferred Liabilities</t>
  </si>
  <si>
    <t>Note:-</t>
  </si>
  <si>
    <t>Cash and cash equivalents brought forward</t>
  </si>
  <si>
    <t>Trade and Other Payables</t>
  </si>
  <si>
    <t>Trade and Other Receivables</t>
  </si>
  <si>
    <t>Cash Flows From Operating Activities</t>
  </si>
  <si>
    <t>Adjustment for:-</t>
  </si>
  <si>
    <t xml:space="preserve">        Gain on disposal of property, plant and equipment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</si>
  <si>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</si>
  <si>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</si>
  <si>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</si>
  <si>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</si>
  <si>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Cash and cash equivalents comprise the following:-</t>
  </si>
  <si>
    <t>NOTES TO THE INTERIM FINANCIAL REPORT</t>
  </si>
  <si>
    <t>The results of the Group were not affected by seasonal or cyclical factors.</t>
  </si>
  <si>
    <t>Unusual Items</t>
  </si>
  <si>
    <t>Changes in Estimates</t>
  </si>
  <si>
    <t>Debt and Equity Securities</t>
  </si>
  <si>
    <t>There were no changes in the composition of the Group during the financial period under review.</t>
  </si>
  <si>
    <t>Investment in Associated Company</t>
  </si>
  <si>
    <t>Net Current Assets</t>
  </si>
  <si>
    <t>Shareholders' Fund</t>
  </si>
  <si>
    <t>Revenue</t>
  </si>
  <si>
    <t>Taxation for the financial period comprises the following:-</t>
  </si>
  <si>
    <t>Transfer to deferred taxation</t>
  </si>
  <si>
    <t>Proposed Dividend</t>
  </si>
  <si>
    <t>Interest Income</t>
  </si>
  <si>
    <t>financial report are consistent with those adopted in the audited financial statement for the year ended</t>
  </si>
  <si>
    <t>Basic EPS (sen)</t>
  </si>
  <si>
    <t xml:space="preserve">(The Company Condensed Consolidated Balance Sheet should be read in conjunction with the Annual Report </t>
  </si>
  <si>
    <t>(The Company Condensed Consolidated Cash Flow Statement should be read in conjunction with the Annual</t>
  </si>
  <si>
    <t>(The Company Condensed Consolidated Statement of Changes in Equity should be read in conjunction with the Annual Report for the financial</t>
  </si>
  <si>
    <t>Year To Date</t>
  </si>
  <si>
    <t>UNAUDITED</t>
  </si>
  <si>
    <t>AUDITED</t>
  </si>
  <si>
    <t xml:space="preserve">QUARTER ENDED </t>
  </si>
  <si>
    <t>Share of profit/(loss) from associated company</t>
  </si>
  <si>
    <t>Purchase of investment in an associate</t>
  </si>
  <si>
    <t xml:space="preserve">        Property, plant and equipment written-off</t>
  </si>
  <si>
    <t>Dividend paid</t>
  </si>
  <si>
    <t>-As previously reported</t>
  </si>
  <si>
    <t>There were no contingent liabilities for the Group as at the end of the current financial period.</t>
  </si>
  <si>
    <t>Malaysia</t>
  </si>
  <si>
    <t>China</t>
  </si>
  <si>
    <t>REVENUE</t>
  </si>
  <si>
    <t>External sales</t>
  </si>
  <si>
    <t>Inter-segment sales</t>
  </si>
  <si>
    <t>Total revenue</t>
  </si>
  <si>
    <t>RESULTS</t>
  </si>
  <si>
    <t>Segment results</t>
  </si>
  <si>
    <t>Interest income</t>
  </si>
  <si>
    <t>Tax expense</t>
  </si>
  <si>
    <t>Eliminations</t>
  </si>
  <si>
    <t>Consolidated</t>
  </si>
  <si>
    <r>
      <t>SDKM FIBRES, WIRES &amp; CABLES BERHAD  (</t>
    </r>
    <r>
      <rPr>
        <b/>
        <sz val="10"/>
        <rFont val="Arial"/>
        <family val="2"/>
      </rPr>
      <t>COMPANY NO: 189740-X)</t>
    </r>
  </si>
  <si>
    <t>(THE FIGURES HAVE NOT BEEN AUDITED)</t>
  </si>
  <si>
    <t>The Group is not required to report any variance on profit forecast.</t>
  </si>
  <si>
    <t>Other operating income</t>
  </si>
  <si>
    <r>
      <t>Financial Reporting and Chapter 9 Part K of the Listing Requirement of</t>
    </r>
    <r>
      <rPr>
        <sz val="11"/>
        <color indexed="8"/>
        <rFont val="Arial"/>
        <family val="2"/>
      </rPr>
      <t xml:space="preserve"> Bursa Malaysia Securities Berhad</t>
    </r>
  </si>
  <si>
    <r>
      <t>('Bursa Malaysia').</t>
    </r>
    <r>
      <rPr>
        <sz val="11"/>
        <rFont val="Arial"/>
        <family val="2"/>
      </rPr>
      <t xml:space="preserve">  The accounting policies and methods of computation adopted by the Group in this interim</t>
    </r>
  </si>
  <si>
    <t>Selling, distribution &amp; general expenses</t>
  </si>
  <si>
    <t>not been reflected in the financial statement as at the date of this report.</t>
  </si>
  <si>
    <t>Net (loss)/profit attributable to shareholders</t>
  </si>
  <si>
    <t>INDIVIDUAL QUARTER</t>
  </si>
  <si>
    <t xml:space="preserve">CORRESPONDING </t>
  </si>
  <si>
    <t>PRECEDING</t>
  </si>
  <si>
    <t>QUARTER ENDED</t>
  </si>
  <si>
    <t>CUMULATIVE QUARTER</t>
  </si>
  <si>
    <t>30 SEP 2005</t>
  </si>
  <si>
    <t>Balance as at 1 October 2004</t>
  </si>
  <si>
    <t>for the financial year ended 30 September 2005)</t>
  </si>
  <si>
    <t>Balance as at 1 October 2005</t>
  </si>
  <si>
    <t>30 September 2005.</t>
  </si>
  <si>
    <t>Report for the financial year ended 30 September 2005)</t>
  </si>
  <si>
    <t>year ended 30 September 2005)</t>
  </si>
  <si>
    <t>Development cost written off</t>
  </si>
  <si>
    <t xml:space="preserve">        Development cost written off</t>
  </si>
  <si>
    <t>The EPS is calculated based on the net (loss)/profit for the period divided by the weighted average number of shares, basic and diluted at 40,000,000</t>
  </si>
  <si>
    <t>There were no issuances, cancellation, repurchases, resale and repayments of debt and/or equity securities</t>
  </si>
  <si>
    <t>during the financial period under review.</t>
  </si>
  <si>
    <t>(The Company Condensed Consolidated Income Statement should be read in conjunction with the Annual Report for the financial year ended</t>
  </si>
  <si>
    <t xml:space="preserve"> 30 September 2005)</t>
  </si>
  <si>
    <t>There were no unusual items that affecting the assets, liabilities, equity, net income or cash flows during the</t>
  </si>
  <si>
    <t>financial period under review.</t>
  </si>
  <si>
    <t>There was no borrowings and debt securities neither in short term nor long term during the period ended</t>
  </si>
  <si>
    <t>As at the date of this report, the Group did not enter into any contract involving off balance sheet financial</t>
  </si>
  <si>
    <t>instruments.</t>
  </si>
  <si>
    <t>The effective tax rate is lower than the statutory tax rate as the Company is utilizing its reinvestment allowances</t>
  </si>
  <si>
    <t xml:space="preserve">        Unrealized (gain)/loss on foreign exchange</t>
  </si>
  <si>
    <r>
      <t>The interim financial report is unaudited and has been prepared in accordance with FRS134</t>
    </r>
    <r>
      <rPr>
        <sz val="6"/>
        <rFont val="Arial"/>
        <family val="2"/>
      </rPr>
      <t>2004</t>
    </r>
    <r>
      <rPr>
        <sz val="11"/>
        <rFont val="Arial"/>
        <family val="2"/>
      </rPr>
      <t xml:space="preserve"> Interim</t>
    </r>
  </si>
  <si>
    <t>Loss from operations</t>
  </si>
  <si>
    <t>Development cost</t>
  </si>
  <si>
    <t>Net Assets per share (RM)</t>
  </si>
  <si>
    <t xml:space="preserve">        Impairment of property, plant and equipment</t>
  </si>
  <si>
    <t>Net cash (used in) investing activities</t>
  </si>
  <si>
    <t>Net cash (used in) financing activities</t>
  </si>
  <si>
    <t>Net increase/(decrease) in cash and cash equivalents</t>
  </si>
  <si>
    <t>Net (loss) for the period</t>
  </si>
  <si>
    <t>12 MONTHS</t>
  </si>
  <si>
    <t>30 SEP 2006</t>
  </si>
  <si>
    <t>12 MONTHS ENDED</t>
  </si>
  <si>
    <t xml:space="preserve">        Amortisation of development cost</t>
  </si>
  <si>
    <t xml:space="preserve">        Impairment loss on investment in associate</t>
  </si>
  <si>
    <t>Increase/(Decrease) in inventories</t>
  </si>
  <si>
    <t>Decrease/(Increase) in payables</t>
  </si>
  <si>
    <t>Increase in receivables</t>
  </si>
  <si>
    <t>Cash generated from operations</t>
  </si>
  <si>
    <t xml:space="preserve">12 MONTHS ENDED </t>
  </si>
  <si>
    <t>Balance as at 30 September 2006</t>
  </si>
  <si>
    <t>Balance as at 30 September 2005</t>
  </si>
  <si>
    <t>12 months ended</t>
  </si>
  <si>
    <t>30 September 2006</t>
  </si>
  <si>
    <t>Property, plant and equipment written-off</t>
  </si>
  <si>
    <t>30 Sep 2006</t>
  </si>
  <si>
    <t>There was no sale of unquoted investments and/or  properties for the period ended  30 September 2006.</t>
  </si>
  <si>
    <t>There was no purchase or disposal of quoted securities for the period ended 30 September 2006.</t>
  </si>
  <si>
    <t>As at 30 September 2006,  there were no corporate proposals announced and not completed by the Company.</t>
  </si>
  <si>
    <t>30 September 2006.</t>
  </si>
  <si>
    <t>There was no material litigation whether as plaintiff or defendant as at 30 September 2006.</t>
  </si>
  <si>
    <t>There was no dividend proposed by the Company for the period ended 30 September 2006.</t>
  </si>
  <si>
    <t>12 months</t>
  </si>
  <si>
    <t>Number of ordinary shares as at 30 September 2006</t>
  </si>
  <si>
    <t>22 NOVEMBER 2006</t>
  </si>
  <si>
    <t>CONDENSED CONSOLIDATED BALANCE SHEET AS AT 30 SEPTEMBER 2006</t>
  </si>
  <si>
    <t>CONDENSED CONSOLIDATED INCOME STATEMENT FOR THE QUARTER ENDED 30 SEPTEMBER 2006</t>
  </si>
  <si>
    <t>CONDENSED CONSOLIDATED CASH FLOW STATEMENT FOR THE QUARTER ENDED 30 SEPTEMBER 2006</t>
  </si>
  <si>
    <t>CONDENSED CONSOLIDATED STATEMENT OF CHANGES IN EQUITY FOR THE QUARTER ENDED 30 SEPTEMBER 2006</t>
  </si>
  <si>
    <t>There were no dividend paid in the current quarter ended 30 September 2006.</t>
  </si>
  <si>
    <t>recorded in nine months quarter ended 30 June 2006.</t>
  </si>
  <si>
    <t>Profit/(Loss) from Operations</t>
  </si>
  <si>
    <t>Profit/(Loss) before tax</t>
  </si>
  <si>
    <t>Profit/(loss) after tax</t>
  </si>
  <si>
    <t>Net Profit/(Loss) for the period</t>
  </si>
  <si>
    <t xml:space="preserve">Profit/(Loss) before taxation </t>
  </si>
  <si>
    <t>Operating profit/(loss) before working capital changes</t>
  </si>
  <si>
    <t>Net cash generated from operating activities</t>
  </si>
  <si>
    <t>Net profit for the period</t>
  </si>
  <si>
    <t>Segment information is presented in respect of the Group's geographical segments by location of  assets</t>
  </si>
  <si>
    <t>There were no valuation of property, plant and equipment brought forward from the previous audited  financial</t>
  </si>
  <si>
    <t>statements.</t>
  </si>
  <si>
    <t xml:space="preserve">The earning per share ('EPS') was recorded at -25.67 sen, a decrease of 11.21 sen compared to -14.46 sen </t>
  </si>
  <si>
    <t>The Basic and Diluted Earning Per Share ('EPS') was computed based on the total issued and paid-up shares</t>
  </si>
  <si>
    <t>capital at 40,000,000 as at 30 September 2006.</t>
  </si>
  <si>
    <t>brought forward as well as claiming additional reinvestment allowance to set-off against the taxable income for</t>
  </si>
  <si>
    <t>the financial year.</t>
  </si>
  <si>
    <t>There were no changes in estimates of amount reported in the prior interim periods of the current financial year</t>
  </si>
  <si>
    <t>or prior financial years, which have a material effect in the current reporting period.</t>
  </si>
  <si>
    <t>There was no qualified report issued by the auditors in the financial statements of the Group for the preceding</t>
  </si>
  <si>
    <t>financial year.</t>
  </si>
  <si>
    <t>The following notes explain the events and transactions that are significant to an understanding of the changes</t>
  </si>
  <si>
    <t>in the financial position and performance of the Group since the financial year ended 30 September 2005.</t>
  </si>
  <si>
    <t>The interim financial report should be read in conjunction with the audited financial statements of the Company</t>
  </si>
  <si>
    <t>for the year ended 30 September 2005.</t>
  </si>
  <si>
    <t>There were no material events subsequent to the end of the financial period ended 30 September 2006 that have</t>
  </si>
  <si>
    <t>Appendix 1</t>
  </si>
  <si>
    <t>Tax under provided in prior year</t>
  </si>
  <si>
    <t xml:space="preserve">The Group generated a revenue of RM62.2 million in the cumulative quarter under review, an increase of 31% </t>
  </si>
  <si>
    <t>compared to RM47.5 million registered in preceding year corresponding period.  However the Group suffered</t>
  </si>
  <si>
    <t>an operation loss of RM4.6 million in the twelve months quarter ended 30 September 2006.   The loss was mainly</t>
  </si>
  <si>
    <t>due to sharp increase of raw material prices and lower margin in competitive environment.  The value of certain</t>
  </si>
  <si>
    <t xml:space="preserve">plant, property and equipment have also been reviewed and written down accordingly.  These have resulted in a </t>
  </si>
  <si>
    <t>net loss of RM10.3 million in the twelve months quarter ended 30 September 2006.</t>
  </si>
  <si>
    <t xml:space="preserve">The Group achieved a revenue of RM15.2 million in current quarter ended 30 September 2006, a decrease </t>
  </si>
  <si>
    <t>0.12% compared to last quarter ended 30 June 2006.  It suffered a loss before tax of RM5.4 million in the current</t>
  </si>
  <si>
    <t>quarter, a decrease of 1.9% compared to the loss of RM5.3 million registered in the last quarter.</t>
  </si>
  <si>
    <t>anticipating an improved performance in the following quarter.</t>
  </si>
  <si>
    <t>NG PHAIK LEE</t>
  </si>
  <si>
    <r>
      <t xml:space="preserve">Barring any adverse circumstances, </t>
    </r>
    <r>
      <rPr>
        <sz val="6"/>
        <rFont val="Arial"/>
        <family val="2"/>
      </rPr>
      <t xml:space="preserve"> </t>
    </r>
    <r>
      <rPr>
        <sz val="11"/>
        <rFont val="Arial"/>
        <family val="2"/>
      </rPr>
      <t xml:space="preserve">with consistent sale's order and stabilize raw material prices, the Group is 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</si>
</sst>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_(* #,##0_);_(* \(#,##0\);_(* &quot;-&quot;??_);_(@_)"/>
    <numFmt numFmtId="173" formatCode="_(* #,##0.0_);_(* \(#,##0.0\);_(* &quot;-&quot;??_);_(@_)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.0"/>
    <numFmt numFmtId="181" formatCode="_(* #,##0.000_);_(* \(#,##0.000\);_(* &quot;-&quot;??_);_(@_)"/>
    <numFmt numFmtId="182" formatCode="_(* #,##0.000_);_(* \(#,##0.000\);_(* &quot;-&quot;???_);_(@_)"/>
    <numFmt numFmtId="183" formatCode="_(* #,##0.000000_);_(* \(#,##0.000000\);_(* &quot;-&quot;??????_);_(@_)"/>
  </numFmts>
  <fonts count="2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0"/>
    </font>
    <font>
      <b/>
      <u val="single"/>
      <sz val="12"/>
      <name val="Arial"/>
      <family val="0"/>
    </font>
    <font>
      <i/>
      <u val="single"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i/>
      <u val="single"/>
      <sz val="11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15" applyNumberFormat="1" applyAlignment="1">
      <alignment/>
    </xf>
    <xf numFmtId="172" fontId="0" fillId="0" borderId="1" xfId="15" applyNumberFormat="1" applyBorder="1" applyAlignment="1">
      <alignment/>
    </xf>
    <xf numFmtId="172" fontId="0" fillId="0" borderId="2" xfId="15" applyNumberFormat="1" applyBorder="1" applyAlignment="1">
      <alignment/>
    </xf>
    <xf numFmtId="172" fontId="0" fillId="0" borderId="3" xfId="15" applyNumberFormat="1" applyBorder="1" applyAlignment="1">
      <alignment/>
    </xf>
    <xf numFmtId="172" fontId="0" fillId="0" borderId="4" xfId="15" applyNumberFormat="1" applyBorder="1" applyAlignment="1">
      <alignment/>
    </xf>
    <xf numFmtId="172" fontId="0" fillId="0" borderId="5" xfId="15" applyNumberFormat="1" applyBorder="1" applyAlignment="1">
      <alignment/>
    </xf>
    <xf numFmtId="172" fontId="0" fillId="0" borderId="6" xfId="15" applyNumberFormat="1" applyBorder="1" applyAlignment="1">
      <alignment/>
    </xf>
    <xf numFmtId="0" fontId="3" fillId="0" borderId="0" xfId="0" applyFont="1" applyAlignment="1">
      <alignment horizontal="right"/>
    </xf>
    <xf numFmtId="43" fontId="4" fillId="0" borderId="0" xfId="15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7" xfId="15" applyNumberForma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172" fontId="0" fillId="0" borderId="0" xfId="15" applyNumberFormat="1" applyBorder="1" applyAlignment="1">
      <alignment/>
    </xf>
    <xf numFmtId="15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15" fontId="2" fillId="0" borderId="0" xfId="0" applyNumberFormat="1" applyFont="1" applyAlignment="1" quotePrefix="1">
      <alignment horizontal="center"/>
    </xf>
    <xf numFmtId="0" fontId="3" fillId="0" borderId="0" xfId="0" applyNumberFormat="1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172" fontId="0" fillId="0" borderId="0" xfId="15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15" fontId="10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72" fontId="0" fillId="0" borderId="0" xfId="15" applyNumberFormat="1" applyAlignment="1">
      <alignment/>
    </xf>
    <xf numFmtId="172" fontId="0" fillId="0" borderId="0" xfId="15" applyNumberFormat="1" applyBorder="1" applyAlignment="1">
      <alignment/>
    </xf>
    <xf numFmtId="15" fontId="2" fillId="0" borderId="0" xfId="0" applyNumberFormat="1" applyFont="1" applyAlignment="1">
      <alignment horizontal="center"/>
    </xf>
    <xf numFmtId="172" fontId="0" fillId="0" borderId="1" xfId="15" applyNumberFormat="1" applyFont="1" applyBorder="1" applyAlignment="1">
      <alignment/>
    </xf>
    <xf numFmtId="172" fontId="0" fillId="0" borderId="4" xfId="15" applyNumberFormat="1" applyFill="1" applyBorder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" fontId="2" fillId="0" borderId="0" xfId="0" applyNumberFormat="1" applyFont="1" applyAlignment="1" quotePrefix="1">
      <alignment horizontal="center"/>
    </xf>
    <xf numFmtId="15" fontId="3" fillId="0" borderId="0" xfId="0" applyNumberFormat="1" applyFont="1" applyAlignment="1" quotePrefix="1">
      <alignment/>
    </xf>
    <xf numFmtId="15" fontId="3" fillId="0" borderId="0" xfId="0" applyNumberFormat="1" applyFont="1" applyAlignment="1" quotePrefix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/>
    </xf>
    <xf numFmtId="43" fontId="0" fillId="0" borderId="0" xfId="15" applyAlignment="1">
      <alignment/>
    </xf>
    <xf numFmtId="43" fontId="12" fillId="0" borderId="0" xfId="15" applyFont="1" applyAlignment="1">
      <alignment/>
    </xf>
    <xf numFmtId="172" fontId="12" fillId="0" borderId="0" xfId="15" applyNumberFormat="1" applyFont="1" applyAlignment="1">
      <alignment/>
    </xf>
    <xf numFmtId="172" fontId="12" fillId="0" borderId="1" xfId="15" applyNumberFormat="1" applyFont="1" applyBorder="1" applyAlignment="1">
      <alignment/>
    </xf>
    <xf numFmtId="172" fontId="12" fillId="0" borderId="0" xfId="15" applyNumberFormat="1" applyFont="1" applyBorder="1" applyAlignment="1">
      <alignment/>
    </xf>
    <xf numFmtId="172" fontId="12" fillId="0" borderId="0" xfId="15" applyNumberFormat="1" applyFont="1" applyAlignment="1">
      <alignment horizontal="right"/>
    </xf>
    <xf numFmtId="172" fontId="12" fillId="0" borderId="2" xfId="15" applyNumberFormat="1" applyFont="1" applyBorder="1" applyAlignment="1">
      <alignment/>
    </xf>
    <xf numFmtId="172" fontId="1" fillId="0" borderId="0" xfId="15" applyNumberFormat="1" applyFont="1" applyAlignment="1">
      <alignment/>
    </xf>
    <xf numFmtId="172" fontId="12" fillId="0" borderId="0" xfId="15" applyNumberFormat="1" applyFont="1" applyAlignment="1">
      <alignment/>
    </xf>
    <xf numFmtId="172" fontId="0" fillId="0" borderId="0" xfId="15" applyNumberFormat="1" applyFont="1" applyAlignment="1">
      <alignment/>
    </xf>
    <xf numFmtId="0" fontId="0" fillId="0" borderId="0" xfId="0" applyAlignment="1" quotePrefix="1">
      <alignment/>
    </xf>
    <xf numFmtId="0" fontId="3" fillId="0" borderId="0" xfId="0" applyFont="1" applyFill="1" applyAlignment="1">
      <alignment horizontal="center"/>
    </xf>
    <xf numFmtId="172" fontId="4" fillId="0" borderId="0" xfId="15" applyNumberFormat="1" applyFont="1" applyFill="1" applyAlignment="1">
      <alignment/>
    </xf>
    <xf numFmtId="172" fontId="4" fillId="0" borderId="0" xfId="15" applyNumberFormat="1" applyFont="1" applyFill="1" applyAlignment="1">
      <alignment horizontal="right"/>
    </xf>
    <xf numFmtId="0" fontId="9" fillId="0" borderId="0" xfId="0" applyFont="1" applyAlignment="1">
      <alignment horizontal="center"/>
    </xf>
    <xf numFmtId="49" fontId="0" fillId="0" borderId="0" xfId="15" applyNumberFormat="1" applyAlignment="1">
      <alignment/>
    </xf>
    <xf numFmtId="49" fontId="9" fillId="0" borderId="0" xfId="15" applyNumberFormat="1" applyFont="1" applyAlignment="1">
      <alignment horizontal="center"/>
    </xf>
    <xf numFmtId="172" fontId="2" fillId="0" borderId="0" xfId="15" applyNumberFormat="1" applyFont="1" applyAlignment="1">
      <alignment horizontal="center"/>
    </xf>
    <xf numFmtId="49" fontId="2" fillId="0" borderId="0" xfId="15" applyNumberFormat="1" applyFont="1" applyAlignment="1">
      <alignment/>
    </xf>
    <xf numFmtId="172" fontId="0" fillId="0" borderId="7" xfId="15" applyNumberFormat="1" applyFont="1" applyBorder="1" applyAlignment="1">
      <alignment/>
    </xf>
    <xf numFmtId="0" fontId="4" fillId="0" borderId="0" xfId="0" applyFont="1" applyFill="1" applyAlignment="1">
      <alignment/>
    </xf>
    <xf numFmtId="49" fontId="4" fillId="0" borderId="0" xfId="15" applyNumberFormat="1" applyFont="1" applyAlignment="1">
      <alignment/>
    </xf>
    <xf numFmtId="172" fontId="0" fillId="0" borderId="0" xfId="0" applyNumberFormat="1" applyAlignment="1">
      <alignment/>
    </xf>
    <xf numFmtId="172" fontId="0" fillId="0" borderId="0" xfId="15" applyNumberFormat="1" applyFill="1" applyAlignment="1">
      <alignment/>
    </xf>
    <xf numFmtId="0" fontId="0" fillId="0" borderId="0" xfId="0" applyFill="1" applyAlignment="1">
      <alignment/>
    </xf>
    <xf numFmtId="172" fontId="0" fillId="0" borderId="0" xfId="15" applyNumberFormat="1" applyFont="1" applyFill="1" applyAlignment="1">
      <alignment/>
    </xf>
    <xf numFmtId="0" fontId="3" fillId="0" borderId="0" xfId="0" applyFont="1" applyFill="1" applyAlignment="1">
      <alignment/>
    </xf>
    <xf numFmtId="172" fontId="0" fillId="0" borderId="0" xfId="15" applyNumberFormat="1" applyFont="1" applyBorder="1" applyAlignment="1">
      <alignment/>
    </xf>
    <xf numFmtId="0" fontId="17" fillId="0" borderId="0" xfId="0" applyFont="1" applyAlignment="1">
      <alignment/>
    </xf>
    <xf numFmtId="172" fontId="0" fillId="0" borderId="6" xfId="15" applyNumberFormat="1" applyFill="1" applyBorder="1" applyAlignment="1">
      <alignment/>
    </xf>
    <xf numFmtId="16" fontId="2" fillId="0" borderId="0" xfId="0" applyNumberFormat="1" applyFont="1" applyAlignment="1">
      <alignment horizontal="center"/>
    </xf>
    <xf numFmtId="172" fontId="0" fillId="0" borderId="4" xfId="15" applyNumberFormat="1" applyFont="1" applyBorder="1" applyAlignment="1">
      <alignment/>
    </xf>
    <xf numFmtId="172" fontId="4" fillId="0" borderId="0" xfId="0" applyNumberFormat="1" applyFont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NumberFormat="1" applyFont="1" applyFill="1" applyAlignment="1">
      <alignment/>
    </xf>
    <xf numFmtId="49" fontId="4" fillId="0" borderId="0" xfId="15" applyNumberFormat="1" applyFont="1" applyFill="1" applyAlignment="1">
      <alignment/>
    </xf>
    <xf numFmtId="0" fontId="0" fillId="0" borderId="0" xfId="0" applyAlignment="1">
      <alignment horizontal="left"/>
    </xf>
    <xf numFmtId="172" fontId="17" fillId="0" borderId="0" xfId="15" applyNumberFormat="1" applyFont="1" applyFill="1" applyAlignment="1">
      <alignment horizontal="center"/>
    </xf>
    <xf numFmtId="172" fontId="17" fillId="0" borderId="0" xfId="15" applyNumberFormat="1" applyFont="1" applyFill="1" applyAlignment="1">
      <alignment/>
    </xf>
    <xf numFmtId="172" fontId="17" fillId="0" borderId="6" xfId="15" applyNumberFormat="1" applyFont="1" applyFill="1" applyBorder="1" applyAlignment="1">
      <alignment/>
    </xf>
    <xf numFmtId="0" fontId="0" fillId="0" borderId="0" xfId="0" applyAlignment="1">
      <alignment horizontal="right"/>
    </xf>
    <xf numFmtId="172" fontId="17" fillId="0" borderId="0" xfId="15" applyNumberFormat="1" applyFont="1" applyFill="1" applyBorder="1" applyAlignment="1">
      <alignment/>
    </xf>
    <xf numFmtId="172" fontId="17" fillId="0" borderId="7" xfId="15" applyNumberFormat="1" applyFont="1" applyFill="1" applyBorder="1" applyAlignment="1">
      <alignment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/>
    </xf>
    <xf numFmtId="0" fontId="17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E15" sqref="E15"/>
    </sheetView>
  </sheetViews>
  <sheetFormatPr defaultColWidth="9.140625" defaultRowHeight="12.75"/>
  <cols>
    <col min="2" max="2" width="36.140625" style="0" customWidth="1"/>
    <col min="5" max="5" width="15.57421875" style="0" customWidth="1"/>
    <col min="7" max="7" width="14.57421875" style="0" customWidth="1"/>
  </cols>
  <sheetData>
    <row r="1" spans="1:7" ht="15">
      <c r="A1" s="1" t="s">
        <v>32</v>
      </c>
      <c r="G1" s="108" t="s">
        <v>227</v>
      </c>
    </row>
    <row r="2" ht="12.75">
      <c r="A2" s="2" t="s">
        <v>36</v>
      </c>
    </row>
    <row r="3" ht="12.75">
      <c r="A3" s="2" t="s">
        <v>0</v>
      </c>
    </row>
    <row r="5" ht="12.75">
      <c r="A5" s="2" t="s">
        <v>196</v>
      </c>
    </row>
    <row r="6" ht="12.75">
      <c r="A6" s="2" t="s">
        <v>128</v>
      </c>
    </row>
    <row r="7" spans="1:7" ht="12.75">
      <c r="A7" s="2"/>
      <c r="E7" s="30" t="s">
        <v>106</v>
      </c>
      <c r="F7" s="7"/>
      <c r="G7" s="30" t="s">
        <v>107</v>
      </c>
    </row>
    <row r="8" spans="5:7" ht="12.75">
      <c r="E8" s="35" t="s">
        <v>172</v>
      </c>
      <c r="F8" s="30"/>
      <c r="G8" s="35" t="s">
        <v>141</v>
      </c>
    </row>
    <row r="9" spans="5:7" ht="12.75">
      <c r="E9" s="30" t="s">
        <v>3</v>
      </c>
      <c r="F9" s="30"/>
      <c r="G9" s="30" t="s">
        <v>3</v>
      </c>
    </row>
    <row r="10" spans="5:7" ht="12.75">
      <c r="E10" s="17"/>
      <c r="F10" s="17"/>
      <c r="G10" s="49"/>
    </row>
    <row r="12" spans="2:7" ht="12.75">
      <c r="B12" s="101" t="s">
        <v>8</v>
      </c>
      <c r="E12" s="45">
        <v>14020.36</v>
      </c>
      <c r="F12" s="8"/>
      <c r="G12" s="45">
        <v>19785</v>
      </c>
    </row>
    <row r="13" spans="2:7" ht="12.75">
      <c r="B13" s="101" t="s">
        <v>164</v>
      </c>
      <c r="E13" s="8">
        <v>0</v>
      </c>
      <c r="F13" s="8"/>
      <c r="G13" s="8">
        <v>2917</v>
      </c>
    </row>
    <row r="14" spans="2:7" ht="12.75">
      <c r="B14" s="101"/>
      <c r="E14" s="8"/>
      <c r="F14" s="8"/>
      <c r="G14" s="8"/>
    </row>
    <row r="15" spans="2:7" ht="12.75">
      <c r="B15" s="2" t="s">
        <v>92</v>
      </c>
      <c r="E15" s="8">
        <v>0</v>
      </c>
      <c r="F15" s="8"/>
      <c r="G15" s="8">
        <v>0</v>
      </c>
    </row>
    <row r="16" spans="2:7" ht="12.75">
      <c r="B16" s="2"/>
      <c r="E16" s="8"/>
      <c r="F16" s="8"/>
      <c r="G16" s="8"/>
    </row>
    <row r="17" spans="2:7" ht="12.75">
      <c r="B17" s="2" t="s">
        <v>9</v>
      </c>
      <c r="E17" s="8"/>
      <c r="F17" s="8"/>
      <c r="G17" s="8"/>
    </row>
    <row r="18" spans="2:7" ht="12.75">
      <c r="B18" t="s">
        <v>10</v>
      </c>
      <c r="E18" s="11">
        <v>7784.179</v>
      </c>
      <c r="F18" s="8"/>
      <c r="G18" s="11">
        <v>11302.8023</v>
      </c>
    </row>
    <row r="19" spans="2:7" ht="12.75">
      <c r="B19" t="s">
        <v>77</v>
      </c>
      <c r="E19" s="54">
        <v>13745</v>
      </c>
      <c r="F19" s="8"/>
      <c r="G19" s="54">
        <f>14854.346+338.452</f>
        <v>15192.797999999999</v>
      </c>
    </row>
    <row r="20" spans="2:7" ht="12.75">
      <c r="B20" t="s">
        <v>11</v>
      </c>
      <c r="E20" s="12">
        <v>85</v>
      </c>
      <c r="F20" s="8"/>
      <c r="G20" s="12">
        <v>85</v>
      </c>
    </row>
    <row r="21" spans="2:7" ht="12.75">
      <c r="B21" t="s">
        <v>12</v>
      </c>
      <c r="E21" s="96">
        <f>3262.295+12670.01</f>
        <v>15932.305</v>
      </c>
      <c r="F21" s="8"/>
      <c r="G21" s="12">
        <f>10850.675+3206.032</f>
        <v>14056.706999999999</v>
      </c>
    </row>
    <row r="22" spans="5:7" ht="12.75">
      <c r="E22" s="12"/>
      <c r="F22" s="8"/>
      <c r="G22" s="12"/>
    </row>
    <row r="23" spans="5:7" ht="12.75">
      <c r="E23" s="13">
        <f>SUM(E18:E22)</f>
        <v>37546.484</v>
      </c>
      <c r="F23" s="8"/>
      <c r="G23" s="13">
        <f>SUM(G18:G22)</f>
        <v>40637.3073</v>
      </c>
    </row>
    <row r="24" spans="5:7" ht="12.75">
      <c r="E24" s="45"/>
      <c r="F24" s="8"/>
      <c r="G24" s="8"/>
    </row>
    <row r="25" spans="2:7" ht="12.75">
      <c r="B25" s="2" t="s">
        <v>13</v>
      </c>
      <c r="E25" s="8"/>
      <c r="F25" s="8"/>
      <c r="G25" s="8"/>
    </row>
    <row r="26" spans="2:7" ht="12.75">
      <c r="B26" t="s">
        <v>76</v>
      </c>
      <c r="E26" s="11">
        <v>7005</v>
      </c>
      <c r="F26" s="8"/>
      <c r="G26" s="11">
        <v>7487.062</v>
      </c>
    </row>
    <row r="27" spans="2:7" ht="12.75">
      <c r="B27" t="s">
        <v>35</v>
      </c>
      <c r="E27" s="12">
        <v>0</v>
      </c>
      <c r="F27" s="8"/>
      <c r="G27" s="12">
        <v>0</v>
      </c>
    </row>
    <row r="28" spans="2:7" ht="12.75">
      <c r="B28" t="s">
        <v>48</v>
      </c>
      <c r="E28" s="12">
        <v>0</v>
      </c>
      <c r="F28" s="8"/>
      <c r="G28" s="12">
        <v>0</v>
      </c>
    </row>
    <row r="29" spans="2:7" ht="12.75">
      <c r="B29" t="s">
        <v>7</v>
      </c>
      <c r="E29" s="12">
        <v>0</v>
      </c>
      <c r="F29" s="8"/>
      <c r="G29" s="12">
        <v>0</v>
      </c>
    </row>
    <row r="30" spans="5:7" ht="12.75">
      <c r="E30" s="13">
        <f>SUM(E26:E29)</f>
        <v>7005</v>
      </c>
      <c r="F30" s="8"/>
      <c r="G30" s="13">
        <f>SUM(G26:G29)</f>
        <v>7487.062</v>
      </c>
    </row>
    <row r="31" spans="5:7" ht="12.75">
      <c r="E31" s="8"/>
      <c r="F31" s="8"/>
      <c r="G31" s="8"/>
    </row>
    <row r="32" spans="2:7" ht="12.75">
      <c r="B32" s="2" t="s">
        <v>93</v>
      </c>
      <c r="E32" s="8">
        <v>30541</v>
      </c>
      <c r="F32" s="8"/>
      <c r="G32" s="8">
        <f>+G23-G30</f>
        <v>33150.2453</v>
      </c>
    </row>
    <row r="33" spans="5:7" ht="12.75">
      <c r="E33" s="8"/>
      <c r="F33" s="8"/>
      <c r="G33" s="8"/>
    </row>
    <row r="34" spans="5:7" ht="13.5" thickBot="1">
      <c r="E34" s="14">
        <f>+E12+E15+E32</f>
        <v>44561.36</v>
      </c>
      <c r="F34" s="8"/>
      <c r="G34" s="14">
        <f>SUM(G12:G16)+G32</f>
        <v>55852.2453</v>
      </c>
    </row>
    <row r="35" spans="5:7" ht="13.5" thickTop="1">
      <c r="E35" s="8"/>
      <c r="F35" s="8"/>
      <c r="G35" s="8"/>
    </row>
    <row r="36" spans="2:7" ht="12.75">
      <c r="B36" s="2" t="s">
        <v>94</v>
      </c>
      <c r="E36" s="8"/>
      <c r="F36" s="8"/>
      <c r="G36" s="8"/>
    </row>
    <row r="37" spans="2:7" ht="12.75">
      <c r="B37" t="s">
        <v>14</v>
      </c>
      <c r="E37" s="8">
        <v>40000</v>
      </c>
      <c r="F37" s="8"/>
      <c r="G37" s="8">
        <v>40000</v>
      </c>
    </row>
    <row r="38" spans="2:7" ht="12.75">
      <c r="B38" t="s">
        <v>15</v>
      </c>
      <c r="E38" s="8">
        <f>3049.405+1511.627</f>
        <v>4561.032</v>
      </c>
      <c r="F38" s="8"/>
      <c r="G38" s="8">
        <f>3049.405+11779.729</f>
        <v>14829.134</v>
      </c>
    </row>
    <row r="39" spans="2:7" ht="12.75">
      <c r="B39" s="2"/>
      <c r="E39" s="9">
        <f>+E38+E37</f>
        <v>44561.032</v>
      </c>
      <c r="F39" s="8"/>
      <c r="G39" s="9">
        <f>+G38+G37</f>
        <v>54829.134</v>
      </c>
    </row>
    <row r="40" spans="5:7" ht="12.75">
      <c r="E40" s="8"/>
      <c r="F40" s="8"/>
      <c r="G40" s="8"/>
    </row>
    <row r="41" spans="2:7" ht="12.75">
      <c r="B41" s="2" t="s">
        <v>73</v>
      </c>
      <c r="E41" s="8"/>
      <c r="F41" s="8"/>
      <c r="G41" s="8"/>
    </row>
    <row r="42" spans="2:8" ht="12.75">
      <c r="B42" t="s">
        <v>49</v>
      </c>
      <c r="E42" s="90">
        <v>0</v>
      </c>
      <c r="F42" s="8"/>
      <c r="G42" s="45">
        <v>1022.892</v>
      </c>
      <c r="H42" s="87"/>
    </row>
    <row r="43" spans="5:7" ht="13.5" thickBot="1">
      <c r="E43" s="14">
        <f>+E39+E42</f>
        <v>44561.032</v>
      </c>
      <c r="F43" s="8"/>
      <c r="G43" s="14">
        <f>+G39+G42</f>
        <v>55852.026</v>
      </c>
    </row>
    <row r="44" spans="5:7" ht="13.5" thickTop="1">
      <c r="E44" s="3"/>
      <c r="F44" s="3"/>
      <c r="G44" s="3"/>
    </row>
    <row r="45" spans="2:7" ht="12.75">
      <c r="B45" s="89" t="s">
        <v>165</v>
      </c>
      <c r="E45" s="56">
        <f>+E39/40000</f>
        <v>1.1140258</v>
      </c>
      <c r="F45" s="3"/>
      <c r="G45" s="56">
        <f>+G39/40000</f>
        <v>1.37072835</v>
      </c>
    </row>
    <row r="46" spans="5:7" ht="12.75">
      <c r="E46" s="56"/>
      <c r="F46" s="3"/>
      <c r="G46" s="56"/>
    </row>
    <row r="47" ht="12.75">
      <c r="B47" s="61" t="s">
        <v>74</v>
      </c>
    </row>
    <row r="48" ht="12.75">
      <c r="B48" s="61" t="s">
        <v>102</v>
      </c>
    </row>
    <row r="49" ht="12.75">
      <c r="B49" s="61" t="s">
        <v>143</v>
      </c>
    </row>
  </sheetData>
  <printOptions/>
  <pageMargins left="0.5" right="0.61" top="0.75" bottom="0.25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54"/>
  <sheetViews>
    <sheetView workbookViewId="0" topLeftCell="A17">
      <selection activeCell="A25" sqref="A25"/>
    </sheetView>
  </sheetViews>
  <sheetFormatPr defaultColWidth="9.140625" defaultRowHeight="12.75"/>
  <cols>
    <col min="1" max="1" width="38.28125" style="0" customWidth="1"/>
    <col min="2" max="2" width="2.00390625" style="0" customWidth="1"/>
    <col min="3" max="3" width="19.00390625" style="0" customWidth="1"/>
    <col min="4" max="4" width="2.421875" style="0" customWidth="1"/>
    <col min="5" max="5" width="19.00390625" style="0" customWidth="1"/>
    <col min="6" max="6" width="2.28125" style="0" customWidth="1"/>
    <col min="7" max="7" width="18.57421875" style="0" customWidth="1"/>
    <col min="8" max="8" width="2.421875" style="0" customWidth="1"/>
    <col min="9" max="9" width="18.140625" style="0" customWidth="1"/>
    <col min="10" max="10" width="3.00390625" style="0" customWidth="1"/>
  </cols>
  <sheetData>
    <row r="1" ht="15">
      <c r="A1" s="1" t="s">
        <v>32</v>
      </c>
    </row>
    <row r="2" spans="1:5" ht="12.75">
      <c r="A2" s="2" t="s">
        <v>33</v>
      </c>
      <c r="C2" s="2"/>
      <c r="D2" s="2"/>
      <c r="E2" s="2"/>
    </row>
    <row r="3" spans="1:5" ht="12.75">
      <c r="A3" s="2" t="s">
        <v>0</v>
      </c>
      <c r="C3" s="2"/>
      <c r="D3" s="2"/>
      <c r="E3" s="2"/>
    </row>
    <row r="5" spans="1:6" ht="12.75">
      <c r="A5" s="18" t="s">
        <v>197</v>
      </c>
      <c r="B5" s="19"/>
      <c r="C5" s="19"/>
      <c r="D5" s="19"/>
      <c r="E5" s="19"/>
      <c r="F5" s="19"/>
    </row>
    <row r="6" ht="12.75">
      <c r="A6" s="2" t="s">
        <v>128</v>
      </c>
    </row>
    <row r="7" ht="12.75">
      <c r="A7" s="2"/>
    </row>
    <row r="8" ht="12.75">
      <c r="A8" s="2"/>
    </row>
    <row r="9" spans="1:9" ht="12.75">
      <c r="A9" s="2"/>
      <c r="C9" s="111" t="s">
        <v>136</v>
      </c>
      <c r="D9" s="111"/>
      <c r="E9" s="111"/>
      <c r="G9" s="111" t="s">
        <v>140</v>
      </c>
      <c r="H9" s="111"/>
      <c r="I9" s="111"/>
    </row>
    <row r="10" ht="12.75">
      <c r="A10" s="2"/>
    </row>
    <row r="11" spans="3:10" ht="12.75">
      <c r="C11" s="30"/>
      <c r="D11" s="30"/>
      <c r="E11" s="30" t="s">
        <v>137</v>
      </c>
      <c r="F11" s="30"/>
      <c r="G11" s="30"/>
      <c r="I11" s="30" t="s">
        <v>137</v>
      </c>
      <c r="J11" s="89"/>
    </row>
    <row r="12" spans="3:10" ht="12.75">
      <c r="C12" s="30" t="s">
        <v>1</v>
      </c>
      <c r="D12" s="30"/>
      <c r="E12" s="30" t="s">
        <v>138</v>
      </c>
      <c r="F12" s="30"/>
      <c r="G12" s="30" t="s">
        <v>171</v>
      </c>
      <c r="I12" s="30" t="s">
        <v>138</v>
      </c>
      <c r="J12" s="89"/>
    </row>
    <row r="13" spans="3:10" ht="12.75">
      <c r="C13" s="30" t="s">
        <v>108</v>
      </c>
      <c r="D13" s="57"/>
      <c r="E13" s="95" t="s">
        <v>139</v>
      </c>
      <c r="F13" s="30"/>
      <c r="G13" s="30" t="s">
        <v>2</v>
      </c>
      <c r="I13" s="95" t="s">
        <v>139</v>
      </c>
      <c r="J13" s="89"/>
    </row>
    <row r="14" spans="3:10" ht="12.75">
      <c r="C14" s="57" t="s">
        <v>172</v>
      </c>
      <c r="E14" s="57" t="s">
        <v>141</v>
      </c>
      <c r="F14" s="30"/>
      <c r="G14" s="57" t="s">
        <v>172</v>
      </c>
      <c r="I14" s="57" t="s">
        <v>141</v>
      </c>
      <c r="J14" s="89"/>
    </row>
    <row r="15" spans="3:10" ht="12.75">
      <c r="C15" s="30" t="s">
        <v>3</v>
      </c>
      <c r="E15" s="30" t="s">
        <v>3</v>
      </c>
      <c r="G15" s="30" t="s">
        <v>3</v>
      </c>
      <c r="I15" s="30" t="s">
        <v>3</v>
      </c>
      <c r="J15" s="89"/>
    </row>
    <row r="16" ht="12.75">
      <c r="E16" s="30"/>
    </row>
    <row r="17" spans="1:9" ht="12.75">
      <c r="A17" t="s">
        <v>95</v>
      </c>
      <c r="C17" s="45">
        <f>-46974.971+G17</f>
        <v>15234.574</v>
      </c>
      <c r="D17" s="45"/>
      <c r="E17" s="45">
        <v>15694</v>
      </c>
      <c r="F17" s="8"/>
      <c r="G17" s="45">
        <v>62209.545</v>
      </c>
      <c r="I17" s="45">
        <v>47500</v>
      </c>
    </row>
    <row r="18" spans="3:9" ht="12.75">
      <c r="C18" s="8"/>
      <c r="D18" s="8"/>
      <c r="E18" s="8"/>
      <c r="F18" s="8"/>
      <c r="G18" s="8"/>
      <c r="I18" s="8"/>
    </row>
    <row r="19" spans="1:9" ht="12.75">
      <c r="A19" t="s">
        <v>5</v>
      </c>
      <c r="C19" s="32">
        <f>-76.2-7.999+G19</f>
        <v>81.801</v>
      </c>
      <c r="D19" s="32"/>
      <c r="E19" s="32">
        <v>100</v>
      </c>
      <c r="F19" s="8"/>
      <c r="G19" s="32">
        <v>166</v>
      </c>
      <c r="I19" s="32">
        <f>897-I21</f>
        <v>559</v>
      </c>
    </row>
    <row r="20" spans="3:9" ht="12.75" hidden="1">
      <c r="C20" s="32"/>
      <c r="D20" s="32"/>
      <c r="E20" s="32"/>
      <c r="F20" s="8"/>
      <c r="G20" s="32"/>
      <c r="I20" s="32"/>
    </row>
    <row r="21" spans="1:9" ht="12.75">
      <c r="A21" t="s">
        <v>99</v>
      </c>
      <c r="C21" s="32">
        <v>87</v>
      </c>
      <c r="D21" s="32"/>
      <c r="E21" s="32">
        <v>86</v>
      </c>
      <c r="F21" s="8"/>
      <c r="G21" s="32">
        <v>393.599</v>
      </c>
      <c r="I21" s="32">
        <v>338</v>
      </c>
    </row>
    <row r="22" spans="3:9" ht="12.75">
      <c r="C22" s="20"/>
      <c r="D22" s="32"/>
      <c r="E22" s="20"/>
      <c r="F22" s="8"/>
      <c r="G22" s="20"/>
      <c r="I22" s="20"/>
    </row>
    <row r="23" spans="1:9" ht="12.75">
      <c r="A23" t="s">
        <v>71</v>
      </c>
      <c r="C23" s="8">
        <v>15404</v>
      </c>
      <c r="D23" s="8"/>
      <c r="E23" s="8">
        <f>SUM(E17:E22)</f>
        <v>15880</v>
      </c>
      <c r="F23" s="8"/>
      <c r="G23" s="8">
        <v>62770</v>
      </c>
      <c r="I23" s="8">
        <f>SUM(I17:I22)</f>
        <v>48397</v>
      </c>
    </row>
    <row r="24" spans="3:9" ht="12.75">
      <c r="C24" s="8"/>
      <c r="D24" s="8"/>
      <c r="E24" s="8"/>
      <c r="F24" s="8"/>
      <c r="G24" s="8"/>
      <c r="I24" s="8"/>
    </row>
    <row r="25" spans="1:35" ht="12.75">
      <c r="A25" t="s">
        <v>34</v>
      </c>
      <c r="C25" s="8">
        <v>-18821</v>
      </c>
      <c r="D25" s="8"/>
      <c r="E25" s="8">
        <v>-15007</v>
      </c>
      <c r="F25" s="8"/>
      <c r="G25" s="8">
        <v>-67407</v>
      </c>
      <c r="I25" s="8">
        <v>-48237</v>
      </c>
      <c r="AI25" t="s">
        <v>4</v>
      </c>
    </row>
    <row r="26" spans="3:9" ht="12.75">
      <c r="C26" s="8"/>
      <c r="D26" s="8"/>
      <c r="E26" s="8"/>
      <c r="F26" s="8"/>
      <c r="G26" s="8"/>
      <c r="I26" s="8"/>
    </row>
    <row r="27" spans="1:9" ht="12.75">
      <c r="A27" t="s">
        <v>202</v>
      </c>
      <c r="C27" s="53">
        <f>+C23+C25</f>
        <v>-3417</v>
      </c>
      <c r="D27" s="92"/>
      <c r="E27" s="53">
        <f>+E23+E25</f>
        <v>873</v>
      </c>
      <c r="F27" s="8"/>
      <c r="G27" s="53">
        <f>+G23+G25</f>
        <v>-4637</v>
      </c>
      <c r="I27" s="53">
        <f>+I23+I25</f>
        <v>160</v>
      </c>
    </row>
    <row r="28" spans="3:9" ht="12.75">
      <c r="C28" s="8"/>
      <c r="D28" s="8"/>
      <c r="E28" s="8"/>
      <c r="F28" s="8"/>
      <c r="G28" s="8"/>
      <c r="I28" s="8"/>
    </row>
    <row r="29" spans="1:9" ht="12.75">
      <c r="A29" t="s">
        <v>6</v>
      </c>
      <c r="C29" s="8">
        <v>0</v>
      </c>
      <c r="D29" s="8"/>
      <c r="E29" s="8">
        <v>0</v>
      </c>
      <c r="F29" s="8"/>
      <c r="G29" s="8">
        <v>0</v>
      </c>
      <c r="I29" s="8">
        <v>0</v>
      </c>
    </row>
    <row r="30" spans="3:9" ht="12.75">
      <c r="C30" s="8"/>
      <c r="D30" s="8"/>
      <c r="E30" s="8"/>
      <c r="F30" s="8"/>
      <c r="G30" s="8"/>
      <c r="I30" s="8"/>
    </row>
    <row r="31" spans="1:9" ht="12.75">
      <c r="A31" t="s">
        <v>109</v>
      </c>
      <c r="C31" s="8">
        <v>0</v>
      </c>
      <c r="D31" s="8"/>
      <c r="E31" s="8">
        <v>-4</v>
      </c>
      <c r="F31" s="8"/>
      <c r="G31" s="8">
        <v>0</v>
      </c>
      <c r="I31" s="8">
        <v>0</v>
      </c>
    </row>
    <row r="32" spans="1:9" ht="12.75">
      <c r="A32" t="s">
        <v>148</v>
      </c>
      <c r="C32" s="8">
        <v>0</v>
      </c>
      <c r="D32" s="8"/>
      <c r="E32" s="8">
        <v>0</v>
      </c>
      <c r="F32" s="8"/>
      <c r="G32" s="8">
        <v>-2250</v>
      </c>
      <c r="I32" s="8">
        <v>0</v>
      </c>
    </row>
    <row r="33" spans="1:9" ht="12.75">
      <c r="A33" s="104" t="s">
        <v>185</v>
      </c>
      <c r="C33" s="8">
        <f>-(-2402.683)+G33</f>
        <v>-1951.317</v>
      </c>
      <c r="D33" s="8"/>
      <c r="E33" s="8">
        <v>0</v>
      </c>
      <c r="F33" s="8"/>
      <c r="G33" s="8">
        <v>-4354</v>
      </c>
      <c r="I33" s="45">
        <v>0</v>
      </c>
    </row>
    <row r="34" spans="3:9" ht="12.75">
      <c r="C34" s="8"/>
      <c r="D34" s="8"/>
      <c r="E34" s="8"/>
      <c r="F34" s="8"/>
      <c r="G34" s="8"/>
      <c r="I34" s="8"/>
    </row>
    <row r="35" spans="1:9" ht="12.75">
      <c r="A35" t="s">
        <v>203</v>
      </c>
      <c r="C35" s="9">
        <f>SUM(C27:C34)</f>
        <v>-5368.317</v>
      </c>
      <c r="D35" s="32"/>
      <c r="E35" s="9">
        <f>SUM(E27:E34)</f>
        <v>869</v>
      </c>
      <c r="F35" s="8"/>
      <c r="G35" s="9">
        <f>SUM(G27:G34)</f>
        <v>-11241</v>
      </c>
      <c r="I35" s="9">
        <f>SUM(I27:I34)</f>
        <v>160</v>
      </c>
    </row>
    <row r="36" spans="3:9" ht="12.75">
      <c r="C36" s="8"/>
      <c r="D36" s="8"/>
      <c r="E36" s="8"/>
      <c r="F36" s="8"/>
      <c r="G36" s="8"/>
      <c r="I36" s="8"/>
    </row>
    <row r="37" spans="1:9" ht="12.75">
      <c r="A37" t="s">
        <v>7</v>
      </c>
      <c r="C37" s="88">
        <f>-88+G37</f>
        <v>885</v>
      </c>
      <c r="D37" s="88"/>
      <c r="E37" s="88">
        <v>-180</v>
      </c>
      <c r="F37" s="88"/>
      <c r="G37" s="88">
        <v>973</v>
      </c>
      <c r="H37" s="89"/>
      <c r="I37" s="88">
        <v>-32</v>
      </c>
    </row>
    <row r="38" spans="3:9" ht="12.75">
      <c r="C38" s="20"/>
      <c r="D38" s="32"/>
      <c r="E38" s="20"/>
      <c r="F38" s="8"/>
      <c r="G38" s="20"/>
      <c r="I38" s="20"/>
    </row>
    <row r="39" spans="1:9" ht="12.75">
      <c r="A39" t="s">
        <v>204</v>
      </c>
      <c r="C39" s="8">
        <f>+C35+C37</f>
        <v>-4483.317</v>
      </c>
      <c r="D39" s="8"/>
      <c r="E39" s="8">
        <f>+E35+E37</f>
        <v>689</v>
      </c>
      <c r="F39" s="8"/>
      <c r="G39" s="8">
        <f>+G35+G37</f>
        <v>-10268</v>
      </c>
      <c r="I39" s="8">
        <f>+I35+I37</f>
        <v>128</v>
      </c>
    </row>
    <row r="40" spans="3:9" ht="12.75">
      <c r="C40" s="8"/>
      <c r="D40" s="8"/>
      <c r="E40" s="8"/>
      <c r="F40" s="8"/>
      <c r="G40" s="8"/>
      <c r="I40" s="8"/>
    </row>
    <row r="41" spans="1:9" ht="12.75">
      <c r="A41" t="s">
        <v>27</v>
      </c>
      <c r="C41" s="8">
        <v>0</v>
      </c>
      <c r="D41" s="8"/>
      <c r="E41" s="8">
        <v>0</v>
      </c>
      <c r="F41" s="22"/>
      <c r="G41" s="8">
        <v>0</v>
      </c>
      <c r="I41" s="8">
        <v>0</v>
      </c>
    </row>
    <row r="42" spans="3:9" ht="12.75">
      <c r="C42" s="8"/>
      <c r="D42" s="8"/>
      <c r="E42" s="8"/>
      <c r="F42" s="8"/>
      <c r="G42" s="8"/>
      <c r="I42" s="8"/>
    </row>
    <row r="43" spans="1:9" ht="12.75">
      <c r="A43" t="s">
        <v>205</v>
      </c>
      <c r="C43" s="10">
        <f>+C39</f>
        <v>-4483.317</v>
      </c>
      <c r="D43" s="32"/>
      <c r="E43" s="10">
        <f>+E39</f>
        <v>689</v>
      </c>
      <c r="F43" s="8"/>
      <c r="G43" s="10">
        <f>+G39</f>
        <v>-10268</v>
      </c>
      <c r="I43" s="10">
        <f>+I39</f>
        <v>128</v>
      </c>
    </row>
    <row r="44" spans="3:9" ht="12.75">
      <c r="C44" s="3"/>
      <c r="D44" s="3"/>
      <c r="E44" s="3"/>
      <c r="F44" s="3"/>
      <c r="G44" s="3"/>
      <c r="I44" s="3"/>
    </row>
    <row r="45" spans="3:9" ht="12.75">
      <c r="C45" s="3"/>
      <c r="D45" s="3"/>
      <c r="E45" s="3"/>
      <c r="F45" s="3"/>
      <c r="G45" s="3"/>
      <c r="I45" s="3"/>
    </row>
    <row r="46" spans="1:9" ht="12.75">
      <c r="A46" s="21" t="s">
        <v>28</v>
      </c>
      <c r="C46" s="22">
        <f>+C43/40000000*100*1000</f>
        <v>-11.2082925</v>
      </c>
      <c r="D46" s="22"/>
      <c r="E46" s="22">
        <f>+E43/40000000*100*1000</f>
        <v>1.7225</v>
      </c>
      <c r="F46" s="22"/>
      <c r="G46" s="22">
        <f>+G43/40000000*100*1000</f>
        <v>-25.67</v>
      </c>
      <c r="I46" s="22">
        <f>+I43/40000000*100*1000</f>
        <v>0.31999999999999995</v>
      </c>
    </row>
    <row r="47" spans="1:9" ht="12.75">
      <c r="A47" s="21" t="s">
        <v>29</v>
      </c>
      <c r="C47" s="22">
        <f>+C43/40000000*100*1000</f>
        <v>-11.2082925</v>
      </c>
      <c r="D47" s="22"/>
      <c r="E47" s="22">
        <f>+E43/40000000*100*1000</f>
        <v>1.7225</v>
      </c>
      <c r="F47" s="22"/>
      <c r="G47" s="22">
        <f>+G43/40000000*100*1000</f>
        <v>-25.67</v>
      </c>
      <c r="I47" s="22">
        <f>+I43/40000000*100*1000</f>
        <v>0.31999999999999995</v>
      </c>
    </row>
    <row r="48" spans="1:7" ht="12.75">
      <c r="A48" s="21"/>
      <c r="C48" s="3"/>
      <c r="D48" s="3"/>
      <c r="E48" s="3"/>
      <c r="F48" s="3"/>
      <c r="G48" s="3"/>
    </row>
    <row r="49" spans="1:7" ht="12.75">
      <c r="A49" s="21" t="s">
        <v>150</v>
      </c>
      <c r="C49" s="3"/>
      <c r="D49" s="3"/>
      <c r="E49" s="3"/>
      <c r="F49" s="3"/>
      <c r="G49" s="3"/>
    </row>
    <row r="50" spans="3:7" ht="12.75">
      <c r="C50" s="3"/>
      <c r="D50" s="3"/>
      <c r="E50" s="3"/>
      <c r="F50" s="3"/>
      <c r="G50" s="3"/>
    </row>
    <row r="51" ht="12.75">
      <c r="A51" s="61" t="s">
        <v>74</v>
      </c>
    </row>
    <row r="52" ht="12.75">
      <c r="A52" s="61" t="s">
        <v>153</v>
      </c>
    </row>
    <row r="53" ht="12.75">
      <c r="A53" s="61" t="s">
        <v>154</v>
      </c>
    </row>
    <row r="54" ht="12.75">
      <c r="A54" s="60"/>
    </row>
  </sheetData>
  <mergeCells count="2">
    <mergeCell ref="C9:E9"/>
    <mergeCell ref="G9:I9"/>
  </mergeCells>
  <printOptions/>
  <pageMargins left="0.75" right="0.75" top="0.24" bottom="0.17" header="0.5" footer="0.17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workbookViewId="0" topLeftCell="A16">
      <selection activeCell="F51" sqref="F51"/>
    </sheetView>
  </sheetViews>
  <sheetFormatPr defaultColWidth="9.140625" defaultRowHeight="12.75"/>
  <cols>
    <col min="1" max="1" width="46.421875" style="0" customWidth="1"/>
    <col min="2" max="2" width="4.00390625" style="0" customWidth="1"/>
    <col min="3" max="3" width="5.28125" style="0" customWidth="1"/>
    <col min="4" max="4" width="20.7109375" style="0" customWidth="1"/>
    <col min="5" max="5" width="1.8515625" style="0" customWidth="1"/>
    <col min="6" max="6" width="18.140625" style="0" customWidth="1"/>
  </cols>
  <sheetData>
    <row r="1" spans="1:5" ht="15">
      <c r="A1" s="1" t="s">
        <v>127</v>
      </c>
      <c r="B1" s="23"/>
      <c r="C1" s="24"/>
      <c r="D1" s="24"/>
      <c r="E1" s="24"/>
    </row>
    <row r="2" spans="1:5" ht="15">
      <c r="A2" s="2" t="s">
        <v>0</v>
      </c>
      <c r="C2" s="24"/>
      <c r="D2" s="24"/>
      <c r="E2" s="24"/>
    </row>
    <row r="3" spans="1:5" ht="12" customHeight="1">
      <c r="A3" s="2"/>
      <c r="C3" s="24"/>
      <c r="D3" s="24"/>
      <c r="E3" s="24"/>
    </row>
    <row r="4" spans="1:4" ht="15">
      <c r="A4" s="2" t="s">
        <v>198</v>
      </c>
      <c r="C4" s="24"/>
      <c r="D4" s="26"/>
    </row>
    <row r="5" spans="1:4" ht="15">
      <c r="A5" s="2" t="s">
        <v>128</v>
      </c>
      <c r="C5" s="24"/>
      <c r="D5" s="26"/>
    </row>
    <row r="6" spans="1:4" ht="15">
      <c r="A6" s="2"/>
      <c r="C6" s="24"/>
      <c r="D6" s="26"/>
    </row>
    <row r="7" spans="3:6" ht="15">
      <c r="C7" s="24"/>
      <c r="D7" s="34" t="s">
        <v>173</v>
      </c>
      <c r="E7" s="27"/>
      <c r="F7" s="34" t="s">
        <v>173</v>
      </c>
    </row>
    <row r="8" spans="3:6" ht="15">
      <c r="C8" s="24"/>
      <c r="D8" s="57" t="s">
        <v>172</v>
      </c>
      <c r="E8" s="27"/>
      <c r="F8" s="57" t="s">
        <v>141</v>
      </c>
    </row>
    <row r="9" spans="3:6" ht="15">
      <c r="C9" s="24"/>
      <c r="D9" s="52" t="s">
        <v>18</v>
      </c>
      <c r="E9" s="27"/>
      <c r="F9" s="52" t="s">
        <v>18</v>
      </c>
    </row>
    <row r="10" spans="1:6" ht="15">
      <c r="A10" s="25" t="s">
        <v>78</v>
      </c>
      <c r="B10" s="25"/>
      <c r="C10" s="24"/>
      <c r="D10" s="33"/>
      <c r="E10" s="28"/>
      <c r="F10" s="33"/>
    </row>
    <row r="11" spans="1:6" ht="15">
      <c r="A11" s="102" t="s">
        <v>206</v>
      </c>
      <c r="B11" s="23"/>
      <c r="C11" s="24"/>
      <c r="D11" s="67">
        <f>+'INCOME STATEMENT'!G35</f>
        <v>-11241</v>
      </c>
      <c r="E11" s="8"/>
      <c r="F11" s="67">
        <v>160</v>
      </c>
    </row>
    <row r="12" spans="1:6" ht="12" customHeight="1">
      <c r="A12" s="23"/>
      <c r="B12" s="23"/>
      <c r="C12" s="24"/>
      <c r="D12" s="67"/>
      <c r="E12" s="8"/>
      <c r="F12" s="67"/>
    </row>
    <row r="13" spans="1:6" ht="15">
      <c r="A13" s="36" t="s">
        <v>79</v>
      </c>
      <c r="B13" s="23"/>
      <c r="C13" s="24"/>
      <c r="D13" s="67"/>
      <c r="E13" s="8"/>
      <c r="F13" s="67"/>
    </row>
    <row r="14" spans="1:6" ht="15">
      <c r="A14" s="23" t="s">
        <v>30</v>
      </c>
      <c r="B14" s="24"/>
      <c r="D14" s="67">
        <v>2476.729</v>
      </c>
      <c r="E14" s="8"/>
      <c r="F14" s="67">
        <v>2192</v>
      </c>
    </row>
    <row r="15" spans="1:6" ht="15">
      <c r="A15" s="23" t="s">
        <v>174</v>
      </c>
      <c r="B15" s="24"/>
      <c r="D15" s="67">
        <v>666.6667</v>
      </c>
      <c r="E15" s="8"/>
      <c r="F15" s="67">
        <v>83</v>
      </c>
    </row>
    <row r="16" spans="1:6" ht="15">
      <c r="A16" s="23" t="s">
        <v>56</v>
      </c>
      <c r="B16" s="24"/>
      <c r="D16" s="67">
        <v>-393.599</v>
      </c>
      <c r="E16" s="8"/>
      <c r="F16" s="67">
        <v>-338</v>
      </c>
    </row>
    <row r="17" spans="1:6" ht="15">
      <c r="A17" s="23" t="s">
        <v>161</v>
      </c>
      <c r="B17" s="24"/>
      <c r="D17" s="67">
        <v>129.868</v>
      </c>
      <c r="E17" s="8"/>
      <c r="F17" s="67">
        <v>-55</v>
      </c>
    </row>
    <row r="18" spans="1:6" ht="15">
      <c r="A18" s="23" t="s">
        <v>80</v>
      </c>
      <c r="B18" s="24"/>
      <c r="D18" s="67">
        <v>-7.525</v>
      </c>
      <c r="E18" s="8"/>
      <c r="F18" s="67">
        <v>-2</v>
      </c>
    </row>
    <row r="19" spans="1:6" ht="15">
      <c r="A19" s="23" t="s">
        <v>175</v>
      </c>
      <c r="B19" s="24"/>
      <c r="D19" s="67">
        <v>0</v>
      </c>
      <c r="E19" s="8"/>
      <c r="F19" s="67">
        <v>142</v>
      </c>
    </row>
    <row r="20" spans="1:6" ht="15">
      <c r="A20" s="23" t="s">
        <v>111</v>
      </c>
      <c r="B20" s="24"/>
      <c r="D20" s="67">
        <v>4353.924</v>
      </c>
      <c r="E20" s="8"/>
      <c r="F20" s="67">
        <v>0</v>
      </c>
    </row>
    <row r="21" spans="1:6" ht="15">
      <c r="A21" s="23" t="s">
        <v>149</v>
      </c>
      <c r="B21" s="24"/>
      <c r="D21" s="67">
        <v>2250</v>
      </c>
      <c r="E21" s="8"/>
      <c r="F21" s="67">
        <v>0</v>
      </c>
    </row>
    <row r="22" spans="1:6" ht="15">
      <c r="A22" s="102" t="s">
        <v>166</v>
      </c>
      <c r="B22" s="24"/>
      <c r="D22" s="67">
        <v>0</v>
      </c>
      <c r="E22" s="8"/>
      <c r="F22" s="67">
        <v>0</v>
      </c>
    </row>
    <row r="23" spans="1:6" ht="15">
      <c r="A23" s="23" t="s">
        <v>207</v>
      </c>
      <c r="B23" s="23"/>
      <c r="C23" s="24"/>
      <c r="D23" s="68">
        <f>SUM(D11:D22)</f>
        <v>-1764.9363000000003</v>
      </c>
      <c r="E23" s="8"/>
      <c r="F23" s="68">
        <f>SUM(F11:F21)</f>
        <v>2182</v>
      </c>
    </row>
    <row r="24" spans="1:6" ht="12.75" customHeight="1">
      <c r="A24" s="23"/>
      <c r="B24" s="23"/>
      <c r="C24" s="24"/>
      <c r="D24" s="69"/>
      <c r="E24" s="8"/>
      <c r="F24" s="69"/>
    </row>
    <row r="25" spans="1:6" ht="15">
      <c r="A25" s="36" t="s">
        <v>39</v>
      </c>
      <c r="B25" s="23"/>
      <c r="C25" s="24"/>
      <c r="D25" s="67"/>
      <c r="E25" s="8"/>
      <c r="F25" s="67"/>
    </row>
    <row r="26" spans="1:6" ht="15">
      <c r="A26" s="23" t="s">
        <v>178</v>
      </c>
      <c r="B26" s="23"/>
      <c r="C26" s="24"/>
      <c r="D26" s="67">
        <v>1630.309</v>
      </c>
      <c r="E26" s="8"/>
      <c r="F26" s="67">
        <v>1095</v>
      </c>
    </row>
    <row r="27" spans="1:6" ht="15">
      <c r="A27" s="23" t="s">
        <v>176</v>
      </c>
      <c r="B27" s="23"/>
      <c r="C27" s="24"/>
      <c r="D27" s="67">
        <v>3518.623</v>
      </c>
      <c r="E27" s="8"/>
      <c r="F27" s="67">
        <v>-2207</v>
      </c>
    </row>
    <row r="28" spans="1:6" ht="15">
      <c r="A28" s="23" t="s">
        <v>177</v>
      </c>
      <c r="B28" s="23"/>
      <c r="C28" s="29"/>
      <c r="D28" s="67">
        <v>-572.341</v>
      </c>
      <c r="E28" s="8"/>
      <c r="F28" s="67">
        <v>4350</v>
      </c>
    </row>
    <row r="29" spans="1:6" ht="15">
      <c r="A29" s="102" t="s">
        <v>179</v>
      </c>
      <c r="B29" s="23"/>
      <c r="C29" s="24"/>
      <c r="D29" s="68">
        <f>SUM(D23:D28)</f>
        <v>2811.6546999999996</v>
      </c>
      <c r="E29" s="8"/>
      <c r="F29" s="68">
        <f>SUM(F23:F28)</f>
        <v>5420</v>
      </c>
    </row>
    <row r="30" spans="1:6" ht="15">
      <c r="A30" s="23"/>
      <c r="B30" s="23"/>
      <c r="C30" s="24"/>
      <c r="D30" s="67"/>
      <c r="E30" s="8"/>
      <c r="F30" s="67"/>
    </row>
    <row r="31" spans="1:6" ht="15">
      <c r="A31" s="23" t="s">
        <v>52</v>
      </c>
      <c r="B31" s="23"/>
      <c r="C31" s="24"/>
      <c r="D31" s="67">
        <v>-271.495</v>
      </c>
      <c r="E31" s="8"/>
      <c r="F31" s="67">
        <v>-207</v>
      </c>
    </row>
    <row r="32" spans="1:6" ht="15">
      <c r="A32" s="102" t="s">
        <v>208</v>
      </c>
      <c r="B32" s="23"/>
      <c r="C32" s="24"/>
      <c r="D32" s="68">
        <v>2541</v>
      </c>
      <c r="E32" s="8"/>
      <c r="F32" s="68">
        <f>+F29+F31</f>
        <v>5213</v>
      </c>
    </row>
    <row r="33" spans="1:6" ht="15">
      <c r="A33" s="23"/>
      <c r="B33" s="23"/>
      <c r="C33" s="24"/>
      <c r="D33" s="67"/>
      <c r="E33" s="8"/>
      <c r="F33" s="67"/>
    </row>
    <row r="34" spans="1:6" ht="15">
      <c r="A34" s="25" t="s">
        <v>81</v>
      </c>
      <c r="B34" s="25"/>
      <c r="C34" s="24"/>
      <c r="D34" s="67"/>
      <c r="E34" s="8"/>
      <c r="F34" s="67"/>
    </row>
    <row r="35" spans="1:6" ht="15">
      <c r="A35" s="25"/>
      <c r="B35" s="25"/>
      <c r="C35" s="24"/>
      <c r="D35" s="67"/>
      <c r="E35" s="8"/>
      <c r="F35" s="67"/>
    </row>
    <row r="36" spans="1:6" ht="15">
      <c r="A36" s="6" t="s">
        <v>110</v>
      </c>
      <c r="B36" s="25"/>
      <c r="C36" s="24"/>
      <c r="D36" s="67">
        <v>0</v>
      </c>
      <c r="E36" s="8"/>
      <c r="F36" s="67">
        <v>-3000</v>
      </c>
    </row>
    <row r="37" spans="1:6" ht="15">
      <c r="A37" s="23" t="s">
        <v>82</v>
      </c>
      <c r="B37" s="23"/>
      <c r="C37" s="24"/>
      <c r="D37" s="67">
        <v>-1066.524</v>
      </c>
      <c r="E37" s="8"/>
      <c r="F37" s="67">
        <v>-4506</v>
      </c>
    </row>
    <row r="38" spans="1:6" ht="15">
      <c r="A38" s="23" t="s">
        <v>83</v>
      </c>
      <c r="B38" s="23"/>
      <c r="C38" s="24"/>
      <c r="D38" s="67">
        <v>8.15</v>
      </c>
      <c r="E38" s="8"/>
      <c r="F38" s="67">
        <v>2</v>
      </c>
    </row>
    <row r="39" spans="1:6" ht="15">
      <c r="A39" s="23" t="s">
        <v>53</v>
      </c>
      <c r="B39" s="23"/>
      <c r="C39" s="24"/>
      <c r="D39" s="67">
        <v>393.599</v>
      </c>
      <c r="E39" s="8"/>
      <c r="F39" s="67">
        <v>338</v>
      </c>
    </row>
    <row r="40" spans="1:6" ht="15">
      <c r="A40" s="102" t="s">
        <v>167</v>
      </c>
      <c r="B40" s="23"/>
      <c r="C40" s="24"/>
      <c r="D40" s="68">
        <f>SUM(D36:D39)</f>
        <v>-664.7749999999999</v>
      </c>
      <c r="E40" s="8"/>
      <c r="F40" s="68">
        <f>SUM(F36:F39)</f>
        <v>-7166</v>
      </c>
    </row>
    <row r="41" spans="1:6" ht="12.75" customHeight="1">
      <c r="A41" s="23"/>
      <c r="B41" s="23"/>
      <c r="C41" s="24"/>
      <c r="D41" s="67"/>
      <c r="E41" s="8"/>
      <c r="F41" s="67"/>
    </row>
    <row r="42" spans="1:6" ht="15">
      <c r="A42" s="25" t="s">
        <v>84</v>
      </c>
      <c r="B42" s="25"/>
      <c r="C42" s="24"/>
      <c r="D42" s="67"/>
      <c r="E42" s="8"/>
      <c r="F42" s="67"/>
    </row>
    <row r="43" spans="1:6" ht="12.75" customHeight="1">
      <c r="A43" s="25"/>
      <c r="B43" s="25"/>
      <c r="C43" s="24"/>
      <c r="D43" s="67"/>
      <c r="E43" s="8"/>
      <c r="F43" s="67"/>
    </row>
    <row r="44" spans="1:6" ht="15">
      <c r="A44" s="6" t="s">
        <v>112</v>
      </c>
      <c r="B44" s="25"/>
      <c r="C44" s="24"/>
      <c r="D44" s="67">
        <v>0</v>
      </c>
      <c r="E44" s="8"/>
      <c r="F44" s="67">
        <v>-2000</v>
      </c>
    </row>
    <row r="45" spans="1:6" ht="15">
      <c r="A45" s="23" t="s">
        <v>54</v>
      </c>
      <c r="B45" s="23"/>
      <c r="C45" s="24"/>
      <c r="D45" s="70">
        <v>0</v>
      </c>
      <c r="E45" s="8"/>
      <c r="F45" s="70">
        <v>0</v>
      </c>
    </row>
    <row r="46" spans="1:6" ht="15">
      <c r="A46" s="102" t="s">
        <v>168</v>
      </c>
      <c r="B46" s="23"/>
      <c r="C46" s="24"/>
      <c r="D46" s="68">
        <f>SUM(D44:D45)</f>
        <v>0</v>
      </c>
      <c r="E46" s="8"/>
      <c r="F46" s="68">
        <f>SUM(F44:F45)</f>
        <v>-2000</v>
      </c>
    </row>
    <row r="47" spans="1:6" ht="12.75" customHeight="1">
      <c r="A47" s="23"/>
      <c r="B47" s="23"/>
      <c r="C47" s="24"/>
      <c r="D47" s="67"/>
      <c r="E47" s="8"/>
      <c r="F47" s="67"/>
    </row>
    <row r="48" spans="1:6" ht="15">
      <c r="A48" s="102" t="s">
        <v>169</v>
      </c>
      <c r="B48" s="23"/>
      <c r="C48" s="29"/>
      <c r="D48" s="67">
        <f>+D46+D40+D32</f>
        <v>1876.2250000000001</v>
      </c>
      <c r="E48" s="8"/>
      <c r="F48" s="67">
        <f>+F46+F40+F32</f>
        <v>-3953</v>
      </c>
    </row>
    <row r="49" spans="1:6" ht="15">
      <c r="A49" s="23" t="s">
        <v>75</v>
      </c>
      <c r="B49" s="23"/>
      <c r="C49" s="24"/>
      <c r="D49" s="67">
        <v>14056</v>
      </c>
      <c r="E49" s="8"/>
      <c r="F49" s="67">
        <v>18009</v>
      </c>
    </row>
    <row r="50" spans="1:6" ht="15">
      <c r="A50" s="25" t="s">
        <v>55</v>
      </c>
      <c r="B50" s="25"/>
      <c r="C50" s="24"/>
      <c r="D50" s="71">
        <f>SUM(D48:D49)</f>
        <v>15932.225</v>
      </c>
      <c r="E50" s="8"/>
      <c r="F50" s="71">
        <f>SUM(F48:F49)</f>
        <v>14056</v>
      </c>
    </row>
    <row r="51" spans="1:6" ht="12" customHeight="1">
      <c r="A51" s="23"/>
      <c r="B51" s="23"/>
      <c r="C51" s="24"/>
      <c r="D51" s="67"/>
      <c r="E51" s="8"/>
      <c r="F51" s="67"/>
    </row>
    <row r="52" spans="1:6" ht="15">
      <c r="A52" s="36" t="s">
        <v>85</v>
      </c>
      <c r="B52" s="23"/>
      <c r="C52" s="24"/>
      <c r="D52" s="67"/>
      <c r="E52" s="8"/>
      <c r="F52" s="67"/>
    </row>
    <row r="53" spans="1:6" ht="15">
      <c r="A53" s="23" t="s">
        <v>57</v>
      </c>
      <c r="B53" s="23"/>
      <c r="C53" s="24"/>
      <c r="D53" s="67">
        <v>12670.01</v>
      </c>
      <c r="E53" s="8"/>
      <c r="F53" s="67">
        <v>10850</v>
      </c>
    </row>
    <row r="54" spans="1:6" ht="15">
      <c r="A54" s="23" t="s">
        <v>58</v>
      </c>
      <c r="B54" s="23"/>
      <c r="C54" s="24"/>
      <c r="D54" s="67">
        <v>3262.295</v>
      </c>
      <c r="E54" s="8"/>
      <c r="F54" s="67">
        <v>3206</v>
      </c>
    </row>
    <row r="55" spans="1:6" ht="15">
      <c r="A55" s="25" t="s">
        <v>31</v>
      </c>
      <c r="B55" s="25"/>
      <c r="C55" s="24"/>
      <c r="D55" s="71">
        <f>+D53+D54</f>
        <v>15932.305</v>
      </c>
      <c r="E55" s="8"/>
      <c r="F55" s="71">
        <f>SUM(F53:F54)</f>
        <v>14056</v>
      </c>
    </row>
    <row r="56" spans="1:6" ht="15">
      <c r="A56" s="23"/>
      <c r="B56" s="23"/>
      <c r="C56" s="24"/>
      <c r="D56" s="67"/>
      <c r="E56" s="8"/>
      <c r="F56" s="67"/>
    </row>
    <row r="57" spans="1:6" ht="15">
      <c r="A57" s="61" t="s">
        <v>74</v>
      </c>
      <c r="B57" s="24"/>
      <c r="C57" s="24"/>
      <c r="D57" s="67"/>
      <c r="E57" s="72"/>
      <c r="F57" s="67"/>
    </row>
    <row r="58" spans="1:6" ht="13.5">
      <c r="A58" s="61" t="s">
        <v>103</v>
      </c>
      <c r="D58" s="73"/>
      <c r="E58" s="8"/>
      <c r="F58" s="73"/>
    </row>
    <row r="59" spans="1:6" ht="13.5">
      <c r="A59" s="61" t="s">
        <v>146</v>
      </c>
      <c r="D59" s="73"/>
      <c r="E59" s="8"/>
      <c r="F59" s="73"/>
    </row>
    <row r="60" spans="4:6" ht="13.5">
      <c r="D60" s="73"/>
      <c r="E60" s="8"/>
      <c r="F60" s="73"/>
    </row>
    <row r="61" spans="4:6" ht="13.5">
      <c r="D61" s="73"/>
      <c r="E61" s="8"/>
      <c r="F61" s="73"/>
    </row>
    <row r="62" spans="4:6" ht="13.5">
      <c r="D62" s="73"/>
      <c r="E62" s="8"/>
      <c r="F62" s="8"/>
    </row>
    <row r="63" spans="4:6" ht="13.5">
      <c r="D63" s="73"/>
      <c r="E63" s="8"/>
      <c r="F63" s="8"/>
    </row>
    <row r="64" spans="4:6" ht="13.5">
      <c r="D64" s="66"/>
      <c r="E64" s="65"/>
      <c r="F64" s="65"/>
    </row>
    <row r="65" spans="4:6" ht="13.5">
      <c r="D65" s="66"/>
      <c r="E65" s="65"/>
      <c r="F65" s="65"/>
    </row>
    <row r="66" spans="4:6" ht="13.5">
      <c r="D66" s="66"/>
      <c r="E66" s="65"/>
      <c r="F66" s="65"/>
    </row>
    <row r="67" spans="4:6" ht="13.5">
      <c r="D67" s="66"/>
      <c r="E67" s="65"/>
      <c r="F67" s="65"/>
    </row>
    <row r="68" spans="4:6" ht="13.5">
      <c r="D68" s="66"/>
      <c r="E68" s="65"/>
      <c r="F68" s="65"/>
    </row>
    <row r="69" spans="4:6" ht="13.5">
      <c r="D69" s="66"/>
      <c r="E69" s="65"/>
      <c r="F69" s="65"/>
    </row>
    <row r="70" spans="4:6" ht="13.5">
      <c r="D70" s="66"/>
      <c r="E70" s="65"/>
      <c r="F70" s="65"/>
    </row>
    <row r="71" spans="4:6" ht="13.5">
      <c r="D71" s="66"/>
      <c r="E71" s="65"/>
      <c r="F71" s="65"/>
    </row>
    <row r="72" spans="4:6" ht="13.5">
      <c r="D72" s="66"/>
      <c r="E72" s="65"/>
      <c r="F72" s="65"/>
    </row>
    <row r="73" ht="13.5">
      <c r="D73" s="46"/>
    </row>
    <row r="74" ht="13.5">
      <c r="D74" s="46"/>
    </row>
    <row r="75" ht="13.5">
      <c r="D75" s="46"/>
    </row>
    <row r="76" ht="13.5">
      <c r="D76" s="46"/>
    </row>
    <row r="77" ht="13.5">
      <c r="D77" s="46"/>
    </row>
    <row r="78" ht="13.5">
      <c r="D78" s="46"/>
    </row>
    <row r="79" ht="13.5">
      <c r="D79" s="46"/>
    </row>
    <row r="80" ht="13.5">
      <c r="D80" s="46"/>
    </row>
    <row r="81" ht="13.5">
      <c r="D81" s="46"/>
    </row>
    <row r="82" ht="13.5">
      <c r="D82" s="46"/>
    </row>
    <row r="83" ht="13.5">
      <c r="D83" s="46"/>
    </row>
    <row r="84" ht="13.5">
      <c r="D84" s="46"/>
    </row>
    <row r="85" ht="13.5">
      <c r="D85" s="46"/>
    </row>
    <row r="86" ht="13.5">
      <c r="D86" s="46"/>
    </row>
    <row r="87" ht="13.5">
      <c r="D87" s="46"/>
    </row>
    <row r="88" ht="13.5">
      <c r="D88" s="46"/>
    </row>
    <row r="89" ht="13.5">
      <c r="D89" s="46"/>
    </row>
  </sheetData>
  <printOptions/>
  <pageMargins left="0.5" right="0.5" top="0" bottom="0" header="0.5" footer="0.5"/>
  <pageSetup fitToHeight="1" fitToWidth="1"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34" sqref="A34"/>
    </sheetView>
  </sheetViews>
  <sheetFormatPr defaultColWidth="9.140625" defaultRowHeight="12.75"/>
  <cols>
    <col min="1" max="1" width="33.7109375" style="0" customWidth="1"/>
    <col min="2" max="2" width="20.28125" style="0" customWidth="1"/>
    <col min="3" max="4" width="19.00390625" style="0" customWidth="1"/>
    <col min="5" max="5" width="18.7109375" style="0" customWidth="1"/>
    <col min="6" max="6" width="19.7109375" style="0" customWidth="1"/>
  </cols>
  <sheetData>
    <row r="1" ht="15">
      <c r="A1" s="1" t="s">
        <v>32</v>
      </c>
    </row>
    <row r="2" ht="12.75">
      <c r="A2" s="2" t="s">
        <v>36</v>
      </c>
    </row>
    <row r="3" ht="12.75">
      <c r="A3" s="2" t="s">
        <v>37</v>
      </c>
    </row>
    <row r="4" ht="12.75">
      <c r="A4" s="2"/>
    </row>
    <row r="5" spans="1:4" ht="12.75">
      <c r="A5" s="18" t="s">
        <v>199</v>
      </c>
      <c r="B5" s="19"/>
      <c r="C5" s="19"/>
      <c r="D5" s="19"/>
    </row>
    <row r="6" spans="1:4" ht="12.75">
      <c r="A6" s="2" t="s">
        <v>128</v>
      </c>
      <c r="B6" s="19"/>
      <c r="C6" s="19"/>
      <c r="D6" s="19"/>
    </row>
    <row r="7" ht="12.75">
      <c r="A7" s="2"/>
    </row>
    <row r="8" ht="12.75">
      <c r="A8" s="2"/>
    </row>
    <row r="10" spans="2:6" ht="12.75">
      <c r="B10" s="42"/>
      <c r="C10" s="42" t="s">
        <v>50</v>
      </c>
      <c r="D10" s="111" t="s">
        <v>51</v>
      </c>
      <c r="E10" s="111"/>
      <c r="F10" s="42"/>
    </row>
    <row r="11" spans="2:6" ht="12.75">
      <c r="B11" s="42" t="s">
        <v>14</v>
      </c>
      <c r="C11" s="42" t="s">
        <v>16</v>
      </c>
      <c r="D11" s="42" t="s">
        <v>70</v>
      </c>
      <c r="E11" s="42" t="s">
        <v>38</v>
      </c>
      <c r="F11" s="42" t="s">
        <v>17</v>
      </c>
    </row>
    <row r="12" spans="1:6" ht="12.75">
      <c r="A12" s="2"/>
      <c r="B12" s="30" t="s">
        <v>18</v>
      </c>
      <c r="C12" s="30" t="s">
        <v>18</v>
      </c>
      <c r="D12" s="30" t="s">
        <v>18</v>
      </c>
      <c r="E12" s="30" t="s">
        <v>18</v>
      </c>
      <c r="F12" s="30" t="s">
        <v>18</v>
      </c>
    </row>
    <row r="13" ht="12.75">
      <c r="A13" s="31" t="s">
        <v>180</v>
      </c>
    </row>
    <row r="14" spans="1:6" ht="12.75">
      <c r="A14" t="s">
        <v>144</v>
      </c>
      <c r="B14" s="8"/>
      <c r="C14" s="8"/>
      <c r="D14" s="45"/>
      <c r="E14" s="8"/>
      <c r="F14" s="8"/>
    </row>
    <row r="15" spans="1:6" ht="12.75">
      <c r="A15" s="75" t="s">
        <v>113</v>
      </c>
      <c r="B15" s="8">
        <v>40000</v>
      </c>
      <c r="C15" s="8">
        <v>3049.405</v>
      </c>
      <c r="D15" s="45">
        <v>0</v>
      </c>
      <c r="E15" s="8">
        <v>11779.729</v>
      </c>
      <c r="F15" s="8">
        <f>SUM(B15:E15)</f>
        <v>54829.134</v>
      </c>
    </row>
    <row r="16" spans="2:6" ht="12.75">
      <c r="B16" s="8"/>
      <c r="C16" s="8"/>
      <c r="D16" s="8"/>
      <c r="E16" s="8"/>
      <c r="F16" s="8"/>
    </row>
    <row r="17" spans="1:6" ht="12.75">
      <c r="A17" t="s">
        <v>170</v>
      </c>
      <c r="B17" s="8">
        <v>0</v>
      </c>
      <c r="C17" s="8">
        <v>0</v>
      </c>
      <c r="D17" s="8">
        <v>0</v>
      </c>
      <c r="E17" s="90">
        <f>+'INCOME STATEMENT'!G43</f>
        <v>-10268</v>
      </c>
      <c r="F17" s="8">
        <f>SUM(B17:E17)</f>
        <v>-10268</v>
      </c>
    </row>
    <row r="18" spans="2:6" ht="12.75">
      <c r="B18" s="8"/>
      <c r="C18" s="8"/>
      <c r="D18" s="45"/>
      <c r="E18" s="8"/>
      <c r="F18" s="8"/>
    </row>
    <row r="19" spans="1:6" ht="12.75">
      <c r="A19" t="s">
        <v>181</v>
      </c>
      <c r="B19" s="10">
        <f>SUM(B14:B18)</f>
        <v>40000</v>
      </c>
      <c r="C19" s="10">
        <f>SUM(C14:C18)</f>
        <v>3049.405</v>
      </c>
      <c r="D19" s="10">
        <f>SUM(D14:D18)</f>
        <v>0</v>
      </c>
      <c r="E19" s="10">
        <f>SUM(E14:E18)</f>
        <v>1511.7289999999994</v>
      </c>
      <c r="F19" s="10">
        <f>SUM(F14:F18)</f>
        <v>44561.134</v>
      </c>
    </row>
    <row r="20" spans="2:6" ht="12.75">
      <c r="B20" s="32"/>
      <c r="C20" s="32"/>
      <c r="D20" s="32"/>
      <c r="E20" s="32"/>
      <c r="F20" s="32"/>
    </row>
    <row r="21" spans="1:6" ht="12.75">
      <c r="A21" s="31" t="s">
        <v>173</v>
      </c>
      <c r="F21" s="87"/>
    </row>
    <row r="22" spans="1:6" ht="12.75">
      <c r="A22" t="s">
        <v>142</v>
      </c>
      <c r="B22" s="8"/>
      <c r="C22" s="8"/>
      <c r="D22" s="45"/>
      <c r="E22" s="8"/>
      <c r="F22" s="8"/>
    </row>
    <row r="23" spans="1:6" ht="12.75">
      <c r="A23" s="75" t="s">
        <v>113</v>
      </c>
      <c r="B23" s="8">
        <v>40000</v>
      </c>
      <c r="C23" s="8">
        <v>3049</v>
      </c>
      <c r="D23" s="45">
        <v>2000</v>
      </c>
      <c r="E23" s="8">
        <v>11652</v>
      </c>
      <c r="F23" s="8">
        <f>SUM(B23:E23)</f>
        <v>56701</v>
      </c>
    </row>
    <row r="24" spans="2:6" ht="12.75">
      <c r="B24" s="8"/>
      <c r="C24" s="8"/>
      <c r="D24" s="8"/>
      <c r="E24" s="8"/>
      <c r="F24" s="8"/>
    </row>
    <row r="25" spans="1:6" ht="12.75">
      <c r="A25" t="s">
        <v>209</v>
      </c>
      <c r="B25" s="8">
        <v>0</v>
      </c>
      <c r="C25" s="45">
        <v>0</v>
      </c>
      <c r="D25" s="8">
        <v>0</v>
      </c>
      <c r="E25" s="8">
        <v>128</v>
      </c>
      <c r="F25" s="8">
        <f>SUM(B25:E25)</f>
        <v>128</v>
      </c>
    </row>
    <row r="26" spans="2:6" ht="12.75">
      <c r="B26" s="8"/>
      <c r="C26" s="8"/>
      <c r="D26" s="8"/>
      <c r="E26" s="8"/>
      <c r="F26" s="8"/>
    </row>
    <row r="27" spans="1:6" ht="12.75">
      <c r="A27" t="s">
        <v>112</v>
      </c>
      <c r="B27" s="8">
        <v>0</v>
      </c>
      <c r="C27" s="8">
        <v>0</v>
      </c>
      <c r="D27" s="45">
        <v>-2000</v>
      </c>
      <c r="E27" s="8">
        <v>0</v>
      </c>
      <c r="F27" s="8">
        <f>SUM(B27:E27)</f>
        <v>-2000</v>
      </c>
    </row>
    <row r="28" spans="2:6" ht="12.75">
      <c r="B28" s="20"/>
      <c r="C28" s="20"/>
      <c r="D28" s="20"/>
      <c r="E28" s="20"/>
      <c r="F28" s="20"/>
    </row>
    <row r="29" spans="1:6" ht="12.75">
      <c r="A29" t="s">
        <v>182</v>
      </c>
      <c r="B29" s="20">
        <f>SUM(B23:B28)</f>
        <v>40000</v>
      </c>
      <c r="C29" s="20">
        <f>SUM(C23:C28)</f>
        <v>3049</v>
      </c>
      <c r="D29" s="20">
        <f>SUM(D23:D28)</f>
        <v>0</v>
      </c>
      <c r="E29" s="20">
        <f>SUM(E23:E28)</f>
        <v>11780</v>
      </c>
      <c r="F29" s="20">
        <f>SUM(F23:F28)</f>
        <v>54829</v>
      </c>
    </row>
    <row r="30" spans="2:6" ht="12.75">
      <c r="B30" s="32"/>
      <c r="C30" s="32"/>
      <c r="D30" s="32"/>
      <c r="E30" s="32"/>
      <c r="F30" s="32"/>
    </row>
    <row r="31" ht="12.75">
      <c r="A31" s="61" t="s">
        <v>74</v>
      </c>
    </row>
    <row r="32" ht="12.75">
      <c r="A32" s="61" t="s">
        <v>104</v>
      </c>
    </row>
    <row r="33" ht="12.75">
      <c r="A33" s="61" t="s">
        <v>147</v>
      </c>
    </row>
    <row r="34" ht="12.75">
      <c r="A34" s="60"/>
    </row>
  </sheetData>
  <mergeCells count="1">
    <mergeCell ref="D10:E10"/>
  </mergeCells>
  <printOptions/>
  <pageMargins left="0.75" right="0.75" top="1" bottom="1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6"/>
  <sheetViews>
    <sheetView tabSelected="1" workbookViewId="0" topLeftCell="A125">
      <selection activeCell="B141" sqref="B141"/>
    </sheetView>
  </sheetViews>
  <sheetFormatPr defaultColWidth="9.140625" defaultRowHeight="12.75"/>
  <cols>
    <col min="1" max="1" width="3.140625" style="5" customWidth="1"/>
    <col min="2" max="2" width="29.7109375" style="5" customWidth="1"/>
    <col min="3" max="3" width="11.421875" style="5" customWidth="1"/>
    <col min="4" max="4" width="14.7109375" style="5" customWidth="1"/>
    <col min="5" max="5" width="15.421875" style="5" customWidth="1"/>
    <col min="6" max="6" width="14.140625" style="5" customWidth="1"/>
    <col min="7" max="7" width="16.140625" style="5" customWidth="1"/>
    <col min="8" max="8" width="10.421875" style="5" bestFit="1" customWidth="1"/>
    <col min="9" max="16384" width="9.140625" style="5" customWidth="1"/>
  </cols>
  <sheetData>
    <row r="1" ht="15">
      <c r="A1" s="1" t="s">
        <v>32</v>
      </c>
    </row>
    <row r="2" ht="13.5">
      <c r="A2" s="2" t="s">
        <v>33</v>
      </c>
    </row>
    <row r="3" ht="13.5">
      <c r="A3" s="2" t="s">
        <v>0</v>
      </c>
    </row>
    <row r="4" ht="13.5">
      <c r="A4" s="4"/>
    </row>
    <row r="5" ht="13.5">
      <c r="A5" s="4" t="s">
        <v>86</v>
      </c>
    </row>
    <row r="6" ht="13.5">
      <c r="A6" s="4"/>
    </row>
    <row r="7" spans="1:2" ht="13.5">
      <c r="A7" s="4">
        <v>1</v>
      </c>
      <c r="B7" s="4" t="s">
        <v>19</v>
      </c>
    </row>
    <row r="8" ht="13.5">
      <c r="A8" s="4"/>
    </row>
    <row r="9" spans="1:2" ht="13.5">
      <c r="A9" s="4"/>
      <c r="B9" s="5" t="s">
        <v>162</v>
      </c>
    </row>
    <row r="10" spans="1:2" ht="13.5">
      <c r="A10" s="4"/>
      <c r="B10" s="5" t="s">
        <v>131</v>
      </c>
    </row>
    <row r="11" spans="1:2" ht="13.5">
      <c r="A11" s="4"/>
      <c r="B11" s="93" t="s">
        <v>132</v>
      </c>
    </row>
    <row r="12" spans="1:2" ht="13.5">
      <c r="A12" s="4"/>
      <c r="B12" s="5" t="s">
        <v>100</v>
      </c>
    </row>
    <row r="13" spans="1:2" ht="13.5">
      <c r="A13" s="4"/>
      <c r="B13" s="5" t="s">
        <v>145</v>
      </c>
    </row>
    <row r="14" spans="1:2" ht="13.5">
      <c r="A14" s="4"/>
      <c r="B14" s="39"/>
    </row>
    <row r="15" spans="1:2" ht="13.5">
      <c r="A15" s="4"/>
      <c r="B15" s="39" t="s">
        <v>224</v>
      </c>
    </row>
    <row r="16" spans="1:2" ht="13.5">
      <c r="A16" s="4"/>
      <c r="B16" s="39" t="s">
        <v>225</v>
      </c>
    </row>
    <row r="17" spans="1:2" ht="13.5">
      <c r="A17" s="4"/>
      <c r="B17" s="39"/>
    </row>
    <row r="18" spans="1:2" ht="13.5">
      <c r="A18" s="4"/>
      <c r="B18" s="39" t="s">
        <v>222</v>
      </c>
    </row>
    <row r="19" spans="1:2" ht="13.5">
      <c r="A19" s="4"/>
      <c r="B19" s="39" t="s">
        <v>223</v>
      </c>
    </row>
    <row r="20" ht="13.5">
      <c r="A20" s="4"/>
    </row>
    <row r="21" spans="1:2" ht="13.5">
      <c r="A21" s="4">
        <v>2</v>
      </c>
      <c r="B21" s="4" t="s">
        <v>67</v>
      </c>
    </row>
    <row r="22" ht="13.5">
      <c r="A22" s="4"/>
    </row>
    <row r="23" spans="1:2" ht="13.5">
      <c r="A23" s="4"/>
      <c r="B23" s="5" t="s">
        <v>220</v>
      </c>
    </row>
    <row r="24" spans="1:2" ht="13.5">
      <c r="A24" s="4"/>
      <c r="B24" s="5" t="s">
        <v>221</v>
      </c>
    </row>
    <row r="25" ht="13.5">
      <c r="A25" s="4"/>
    </row>
    <row r="26" spans="1:2" ht="13.5">
      <c r="A26" s="4">
        <v>3</v>
      </c>
      <c r="B26" s="4" t="s">
        <v>61</v>
      </c>
    </row>
    <row r="27" ht="13.5">
      <c r="A27" s="4"/>
    </row>
    <row r="28" spans="1:2" ht="13.5">
      <c r="A28" s="4"/>
      <c r="B28" s="5" t="s">
        <v>87</v>
      </c>
    </row>
    <row r="29" ht="13.5">
      <c r="A29" s="4"/>
    </row>
    <row r="30" spans="1:2" ht="13.5">
      <c r="A30" s="4">
        <v>4</v>
      </c>
      <c r="B30" s="4" t="s">
        <v>88</v>
      </c>
    </row>
    <row r="31" spans="1:2" ht="13.5">
      <c r="A31" s="4"/>
      <c r="B31" s="4"/>
    </row>
    <row r="32" spans="1:2" ht="13.5">
      <c r="A32" s="4"/>
      <c r="B32" s="5" t="s">
        <v>155</v>
      </c>
    </row>
    <row r="33" spans="1:2" ht="13.5">
      <c r="A33" s="4"/>
      <c r="B33" s="5" t="s">
        <v>156</v>
      </c>
    </row>
    <row r="34" ht="13.5">
      <c r="A34" s="4"/>
    </row>
    <row r="35" spans="1:2" ht="13.5">
      <c r="A35" s="4">
        <v>5</v>
      </c>
      <c r="B35" s="4" t="s">
        <v>89</v>
      </c>
    </row>
    <row r="36" ht="13.5">
      <c r="A36" s="4"/>
    </row>
    <row r="37" spans="1:2" ht="13.5">
      <c r="A37" s="4"/>
      <c r="B37" s="5" t="s">
        <v>218</v>
      </c>
    </row>
    <row r="38" spans="1:2" ht="13.5">
      <c r="A38" s="4"/>
      <c r="B38" s="5" t="s">
        <v>219</v>
      </c>
    </row>
    <row r="39" ht="13.5">
      <c r="A39" s="4"/>
    </row>
    <row r="40" spans="1:2" ht="13.5">
      <c r="A40" s="4">
        <v>6</v>
      </c>
      <c r="B40" s="4" t="s">
        <v>90</v>
      </c>
    </row>
    <row r="41" spans="1:2" ht="13.5">
      <c r="A41" s="4"/>
      <c r="B41" s="4"/>
    </row>
    <row r="42" spans="1:2" ht="13.5">
      <c r="A42" s="4"/>
      <c r="B42" s="5" t="s">
        <v>151</v>
      </c>
    </row>
    <row r="43" spans="1:2" ht="13.5">
      <c r="A43" s="4"/>
      <c r="B43" s="5" t="s">
        <v>152</v>
      </c>
    </row>
    <row r="44" ht="13.5">
      <c r="A44" s="4"/>
    </row>
    <row r="45" spans="1:2" ht="13.5">
      <c r="A45" s="4">
        <v>7</v>
      </c>
      <c r="B45" s="40" t="s">
        <v>22</v>
      </c>
    </row>
    <row r="46" spans="1:2" ht="13.5">
      <c r="A46" s="4"/>
      <c r="B46" s="40"/>
    </row>
    <row r="47" spans="1:2" ht="13.5">
      <c r="A47" s="4"/>
      <c r="B47" s="39" t="s">
        <v>200</v>
      </c>
    </row>
    <row r="48" spans="1:2" ht="13.5">
      <c r="A48" s="4"/>
      <c r="B48" s="39"/>
    </row>
    <row r="49" spans="1:2" ht="13.5">
      <c r="A49" s="4"/>
      <c r="B49" s="39"/>
    </row>
    <row r="50" spans="1:2" ht="13.5">
      <c r="A50" s="4"/>
      <c r="B50" s="39"/>
    </row>
    <row r="51" spans="1:2" ht="13.5">
      <c r="A51" s="4"/>
      <c r="B51" s="39"/>
    </row>
    <row r="52" spans="1:2" ht="13.5">
      <c r="A52" s="4"/>
      <c r="B52" s="39"/>
    </row>
    <row r="53" spans="1:2" ht="13.5">
      <c r="A53" s="4"/>
      <c r="B53" s="39"/>
    </row>
    <row r="54" spans="1:2" ht="13.5">
      <c r="A54" s="4"/>
      <c r="B54" s="39"/>
    </row>
    <row r="55" spans="1:2" ht="13.5">
      <c r="A55" s="4"/>
      <c r="B55" s="39"/>
    </row>
    <row r="56" spans="1:2" ht="13.5">
      <c r="A56" s="4"/>
      <c r="B56" s="39"/>
    </row>
    <row r="57" spans="1:7" ht="13.5">
      <c r="A57" s="4">
        <v>8</v>
      </c>
      <c r="B57" s="4" t="s">
        <v>21</v>
      </c>
      <c r="C57" s="4"/>
      <c r="D57" s="4"/>
      <c r="E57" s="4"/>
      <c r="F57" s="4"/>
      <c r="G57" s="4"/>
    </row>
    <row r="58" spans="1:7" ht="13.5">
      <c r="A58" s="4"/>
      <c r="B58" s="4"/>
      <c r="C58" s="4"/>
      <c r="D58" s="4"/>
      <c r="E58" s="4"/>
      <c r="F58" s="4"/>
      <c r="G58" s="4"/>
    </row>
    <row r="59" spans="1:7" ht="13.5">
      <c r="A59" s="4"/>
      <c r="B59" s="5" t="s">
        <v>210</v>
      </c>
      <c r="C59" s="4"/>
      <c r="D59" s="4"/>
      <c r="E59" s="4"/>
      <c r="F59" s="4"/>
      <c r="G59" s="4"/>
    </row>
    <row r="60" ht="13.5">
      <c r="A60" s="4"/>
    </row>
    <row r="61" spans="1:7" ht="13.5">
      <c r="A61" s="4"/>
      <c r="B61" s="79" t="s">
        <v>183</v>
      </c>
      <c r="D61" s="82" t="s">
        <v>115</v>
      </c>
      <c r="E61" s="82" t="s">
        <v>116</v>
      </c>
      <c r="F61" s="82" t="s">
        <v>125</v>
      </c>
      <c r="G61" s="82" t="s">
        <v>126</v>
      </c>
    </row>
    <row r="62" spans="1:7" ht="13.5">
      <c r="A62" s="4"/>
      <c r="B62" s="81" t="s">
        <v>184</v>
      </c>
      <c r="D62" s="82" t="s">
        <v>3</v>
      </c>
      <c r="E62" s="82" t="s">
        <v>3</v>
      </c>
      <c r="F62" s="82" t="s">
        <v>3</v>
      </c>
      <c r="G62" s="82" t="s">
        <v>3</v>
      </c>
    </row>
    <row r="63" spans="1:7" ht="13.5">
      <c r="A63" s="4"/>
      <c r="B63" s="80"/>
      <c r="D63" s="8"/>
      <c r="E63" s="8"/>
      <c r="F63" s="8"/>
      <c r="G63" s="8"/>
    </row>
    <row r="64" spans="1:8" ht="13.5">
      <c r="A64" s="4"/>
      <c r="B64" s="83" t="s">
        <v>117</v>
      </c>
      <c r="D64" s="88"/>
      <c r="E64" s="88"/>
      <c r="F64" s="88"/>
      <c r="G64" s="88"/>
      <c r="H64" s="85"/>
    </row>
    <row r="65" spans="1:8" ht="13.5">
      <c r="A65" s="4"/>
      <c r="B65" s="86" t="s">
        <v>118</v>
      </c>
      <c r="D65" s="90">
        <f>+G65-E65</f>
        <v>56157.545</v>
      </c>
      <c r="E65" s="88">
        <v>6052</v>
      </c>
      <c r="F65" s="88">
        <v>0</v>
      </c>
      <c r="G65" s="88">
        <f>+'INCOME STATEMENT'!G17</f>
        <v>62209.545</v>
      </c>
      <c r="H65" s="85"/>
    </row>
    <row r="66" spans="1:8" ht="13.5">
      <c r="A66" s="4"/>
      <c r="B66" s="86" t="s">
        <v>119</v>
      </c>
      <c r="D66" s="88">
        <v>1533</v>
      </c>
      <c r="E66" s="88">
        <v>0</v>
      </c>
      <c r="F66" s="88">
        <f>-D66</f>
        <v>-1533</v>
      </c>
      <c r="G66" s="88">
        <f>SUM(D66:F66)</f>
        <v>0</v>
      </c>
      <c r="H66" s="85"/>
    </row>
    <row r="67" spans="1:8" ht="14.25" thickBot="1">
      <c r="A67" s="4"/>
      <c r="B67" s="86" t="s">
        <v>120</v>
      </c>
      <c r="D67" s="94">
        <f>SUM(D65:D66)</f>
        <v>57690.545</v>
      </c>
      <c r="E67" s="94">
        <f>SUM(E65:E66)</f>
        <v>6052</v>
      </c>
      <c r="F67" s="94">
        <f>SUM(F65:F66)</f>
        <v>-1533</v>
      </c>
      <c r="G67" s="94">
        <f>SUM(G65:G66)</f>
        <v>62209.545</v>
      </c>
      <c r="H67" s="85"/>
    </row>
    <row r="68" spans="1:8" ht="14.25" thickTop="1">
      <c r="A68" s="4"/>
      <c r="B68" s="80"/>
      <c r="D68" s="88"/>
      <c r="E68" s="88"/>
      <c r="F68" s="88"/>
      <c r="G68" s="88"/>
      <c r="H68" s="85"/>
    </row>
    <row r="69" spans="1:8" ht="13.5">
      <c r="A69" s="4"/>
      <c r="B69" s="83" t="s">
        <v>121</v>
      </c>
      <c r="D69" s="88"/>
      <c r="E69" s="88"/>
      <c r="F69" s="88"/>
      <c r="G69" s="88"/>
      <c r="H69" s="85"/>
    </row>
    <row r="70" spans="1:8" ht="13.5">
      <c r="A70" s="4"/>
      <c r="B70" s="86" t="s">
        <v>122</v>
      </c>
      <c r="D70" s="88">
        <f>+G70-E70</f>
        <v>2979</v>
      </c>
      <c r="E70" s="88">
        <v>923</v>
      </c>
      <c r="F70" s="88"/>
      <c r="G70" s="90">
        <v>3902</v>
      </c>
      <c r="H70" s="85"/>
    </row>
    <row r="71" spans="1:7" ht="13.5">
      <c r="A71" s="4"/>
      <c r="B71" s="86" t="s">
        <v>123</v>
      </c>
      <c r="D71" s="8">
        <f>+G71-E71</f>
        <v>388.599</v>
      </c>
      <c r="E71" s="8">
        <v>5</v>
      </c>
      <c r="F71" s="8"/>
      <c r="G71" s="88">
        <f>+'INCOME STATEMENT'!G21</f>
        <v>393.599</v>
      </c>
    </row>
    <row r="72" spans="1:8" ht="13.5">
      <c r="A72" s="4"/>
      <c r="B72" s="86" t="s">
        <v>130</v>
      </c>
      <c r="D72" s="8">
        <f>+G72-E72</f>
        <v>166</v>
      </c>
      <c r="E72" s="8">
        <v>0</v>
      </c>
      <c r="F72" s="8"/>
      <c r="G72" s="88">
        <f>+'INCOME STATEMENT'!G19</f>
        <v>166</v>
      </c>
      <c r="H72" s="97"/>
    </row>
    <row r="73" spans="1:8" ht="13.5">
      <c r="A73" s="4"/>
      <c r="B73" s="86" t="s">
        <v>133</v>
      </c>
      <c r="D73" s="20">
        <f>+G73-E73</f>
        <v>-7455.599</v>
      </c>
      <c r="E73" s="20">
        <v>-1643</v>
      </c>
      <c r="F73" s="20"/>
      <c r="G73" s="84">
        <f>-4637-G70-G71-G72</f>
        <v>-9098.599</v>
      </c>
      <c r="H73" s="16"/>
    </row>
    <row r="74" spans="1:7" ht="13.5">
      <c r="A74" s="4"/>
      <c r="B74" s="86" t="s">
        <v>163</v>
      </c>
      <c r="D74" s="8">
        <f>SUM(D70:D73)</f>
        <v>-3922</v>
      </c>
      <c r="E74" s="8">
        <f>SUM(E70:E73)</f>
        <v>-715</v>
      </c>
      <c r="F74" s="8"/>
      <c r="G74" s="8">
        <f>SUM(G70:G73)</f>
        <v>-4637</v>
      </c>
    </row>
    <row r="75" spans="1:7" ht="13.5">
      <c r="A75" s="4"/>
      <c r="B75" s="86" t="s">
        <v>148</v>
      </c>
      <c r="D75" s="8">
        <f>+G75-E75</f>
        <v>0</v>
      </c>
      <c r="E75" s="8">
        <v>-2250</v>
      </c>
      <c r="F75" s="8">
        <v>0</v>
      </c>
      <c r="G75" s="8">
        <v>-2250</v>
      </c>
    </row>
    <row r="76" spans="1:7" ht="13.5">
      <c r="A76" s="4"/>
      <c r="B76" s="103" t="s">
        <v>185</v>
      </c>
      <c r="D76" s="8">
        <f>+G76-E76</f>
        <v>-1951</v>
      </c>
      <c r="E76" s="8">
        <v>-2403</v>
      </c>
      <c r="F76" s="8">
        <v>0</v>
      </c>
      <c r="G76" s="8">
        <v>-4354</v>
      </c>
    </row>
    <row r="77" spans="1:7" ht="13.5">
      <c r="A77" s="4"/>
      <c r="B77" s="86" t="s">
        <v>124</v>
      </c>
      <c r="D77" s="8">
        <f>+G77-E77</f>
        <v>973</v>
      </c>
      <c r="E77" s="8">
        <v>0</v>
      </c>
      <c r="F77" s="8"/>
      <c r="G77" s="88">
        <v>973</v>
      </c>
    </row>
    <row r="78" spans="1:7" ht="14.25" thickBot="1">
      <c r="A78" s="4"/>
      <c r="B78" s="103" t="s">
        <v>170</v>
      </c>
      <c r="D78" s="14">
        <f>SUM(D74:D77)</f>
        <v>-4900</v>
      </c>
      <c r="E78" s="14">
        <f>SUM(E74:E77)</f>
        <v>-5368</v>
      </c>
      <c r="F78" s="14">
        <f>SUM(F74:F77)</f>
        <v>0</v>
      </c>
      <c r="G78" s="14">
        <f>SUM(G74:G77)</f>
        <v>-10268</v>
      </c>
    </row>
    <row r="79" spans="1:5" ht="14.25" thickTop="1">
      <c r="A79" s="4"/>
      <c r="E79" s="97"/>
    </row>
    <row r="80" spans="1:2" ht="13.5">
      <c r="A80" s="4">
        <v>9</v>
      </c>
      <c r="B80" s="4" t="s">
        <v>59</v>
      </c>
    </row>
    <row r="81" ht="13.5">
      <c r="A81" s="4"/>
    </row>
    <row r="82" spans="1:2" ht="13.5">
      <c r="A82" s="4"/>
      <c r="B82" s="5" t="s">
        <v>211</v>
      </c>
    </row>
    <row r="83" spans="1:2" ht="13.5">
      <c r="A83" s="4"/>
      <c r="B83" s="5" t="s">
        <v>212</v>
      </c>
    </row>
    <row r="84" ht="13.5">
      <c r="A84" s="4"/>
    </row>
    <row r="85" spans="1:2" ht="13.5">
      <c r="A85" s="4">
        <v>10</v>
      </c>
      <c r="B85" s="4" t="s">
        <v>62</v>
      </c>
    </row>
    <row r="86" ht="13.5">
      <c r="A86" s="4"/>
    </row>
    <row r="87" spans="1:2" ht="13.5">
      <c r="A87" s="4"/>
      <c r="B87" s="5" t="s">
        <v>226</v>
      </c>
    </row>
    <row r="88" spans="1:2" ht="13.5">
      <c r="A88" s="4"/>
      <c r="B88" s="5" t="s">
        <v>134</v>
      </c>
    </row>
    <row r="89" ht="13.5">
      <c r="A89" s="4"/>
    </row>
    <row r="90" spans="1:2" ht="13.5">
      <c r="A90" s="4">
        <v>11</v>
      </c>
      <c r="B90" s="4" t="s">
        <v>63</v>
      </c>
    </row>
    <row r="91" ht="13.5">
      <c r="A91" s="4"/>
    </row>
    <row r="92" spans="1:2" ht="13.5">
      <c r="A92" s="4"/>
      <c r="B92" s="5" t="s">
        <v>91</v>
      </c>
    </row>
    <row r="93" ht="13.5">
      <c r="A93" s="4"/>
    </row>
    <row r="94" spans="1:2" ht="13.5">
      <c r="A94" s="4">
        <v>12</v>
      </c>
      <c r="B94" s="4" t="s">
        <v>60</v>
      </c>
    </row>
    <row r="95" ht="13.5">
      <c r="A95" s="4"/>
    </row>
    <row r="96" spans="1:2" ht="13.5">
      <c r="A96" s="4"/>
      <c r="B96" s="5" t="s">
        <v>114</v>
      </c>
    </row>
    <row r="97" ht="13.5">
      <c r="A97" s="4"/>
    </row>
    <row r="98" spans="1:3" ht="13.5">
      <c r="A98" s="99">
        <v>13</v>
      </c>
      <c r="B98" s="99" t="s">
        <v>44</v>
      </c>
      <c r="C98" s="99"/>
    </row>
    <row r="99" spans="1:3" ht="13.5">
      <c r="A99" s="99"/>
      <c r="B99" s="99"/>
      <c r="C99" s="99"/>
    </row>
    <row r="100" spans="1:3" ht="13.5">
      <c r="A100" s="99"/>
      <c r="B100" s="100" t="s">
        <v>229</v>
      </c>
      <c r="C100" s="99"/>
    </row>
    <row r="101" spans="1:3" ht="13.5">
      <c r="A101" s="99"/>
      <c r="B101" s="100" t="s">
        <v>230</v>
      </c>
      <c r="C101" s="99"/>
    </row>
    <row r="102" spans="1:3" ht="13.5">
      <c r="A102" s="99"/>
      <c r="B102" s="100" t="s">
        <v>231</v>
      </c>
      <c r="C102" s="99"/>
    </row>
    <row r="103" spans="1:3" ht="13.5">
      <c r="A103" s="99"/>
      <c r="B103" s="100" t="s">
        <v>232</v>
      </c>
      <c r="C103" s="99"/>
    </row>
    <row r="104" spans="1:3" ht="13.5">
      <c r="A104" s="99"/>
      <c r="B104" s="100" t="s">
        <v>233</v>
      </c>
      <c r="C104" s="99"/>
    </row>
    <row r="105" spans="1:3" ht="13.5">
      <c r="A105" s="99"/>
      <c r="B105" s="100" t="s">
        <v>234</v>
      </c>
      <c r="C105" s="99"/>
    </row>
    <row r="106" spans="1:3" ht="13.5">
      <c r="A106" s="99"/>
      <c r="B106" s="100"/>
      <c r="C106" s="99"/>
    </row>
    <row r="107" spans="1:3" ht="13.5">
      <c r="A107" s="99"/>
      <c r="B107" s="100" t="s">
        <v>213</v>
      </c>
      <c r="C107" s="99"/>
    </row>
    <row r="108" spans="1:3" ht="13.5">
      <c r="A108" s="99"/>
      <c r="B108" s="100" t="s">
        <v>201</v>
      </c>
      <c r="C108" s="99"/>
    </row>
    <row r="109" spans="1:3" ht="13.5">
      <c r="A109" s="100"/>
      <c r="B109" s="100"/>
      <c r="C109" s="100"/>
    </row>
    <row r="110" spans="1:3" ht="13.5">
      <c r="A110" s="99">
        <v>14</v>
      </c>
      <c r="B110" s="99" t="s">
        <v>45</v>
      </c>
      <c r="C110" s="100"/>
    </row>
    <row r="111" spans="1:3" ht="13.5">
      <c r="A111" s="98"/>
      <c r="B111" s="98"/>
      <c r="C111" s="85"/>
    </row>
    <row r="112" spans="1:3" ht="13.5">
      <c r="A112" s="98"/>
      <c r="B112" s="100" t="s">
        <v>235</v>
      </c>
      <c r="C112" s="85"/>
    </row>
    <row r="113" spans="1:3" ht="13.5">
      <c r="A113" s="98"/>
      <c r="B113" s="100" t="s">
        <v>236</v>
      </c>
      <c r="C113" s="85"/>
    </row>
    <row r="114" spans="1:3" ht="13.5">
      <c r="A114" s="98"/>
      <c r="B114" s="100" t="s">
        <v>237</v>
      </c>
      <c r="C114" s="85"/>
    </row>
    <row r="115" ht="13.5">
      <c r="A115" s="91"/>
    </row>
    <row r="116" spans="1:2" ht="13.5">
      <c r="A116" s="91">
        <v>15</v>
      </c>
      <c r="B116" s="4" t="s">
        <v>68</v>
      </c>
    </row>
    <row r="118" ht="13.5">
      <c r="B118" s="5" t="s">
        <v>240</v>
      </c>
    </row>
    <row r="119" ht="13.5">
      <c r="B119" s="5" t="s">
        <v>238</v>
      </c>
    </row>
    <row r="121" spans="1:2" ht="13.5">
      <c r="A121" s="4">
        <v>16</v>
      </c>
      <c r="B121" s="4" t="s">
        <v>46</v>
      </c>
    </row>
    <row r="122" spans="1:2" ht="13.5">
      <c r="A122" s="4"/>
      <c r="B122" s="4"/>
    </row>
    <row r="123" spans="1:2" ht="13.5">
      <c r="A123" s="4"/>
      <c r="B123" s="5" t="s">
        <v>129</v>
      </c>
    </row>
    <row r="124" ht="13.5">
      <c r="A124" s="4"/>
    </row>
    <row r="125" spans="1:2" ht="13.5">
      <c r="A125" s="91">
        <v>17</v>
      </c>
      <c r="B125" s="4" t="s">
        <v>7</v>
      </c>
    </row>
    <row r="126" spans="1:2" ht="13.5">
      <c r="A126" s="4"/>
      <c r="B126" s="4"/>
    </row>
    <row r="127" ht="13.5">
      <c r="B127" s="5" t="s">
        <v>96</v>
      </c>
    </row>
    <row r="129" spans="4:7" ht="13.5">
      <c r="D129" s="15"/>
      <c r="E129" s="47" t="s">
        <v>24</v>
      </c>
      <c r="F129" s="47"/>
      <c r="G129" s="47" t="s">
        <v>105</v>
      </c>
    </row>
    <row r="130" spans="4:7" ht="13.5">
      <c r="D130" s="15"/>
      <c r="E130" s="59" t="s">
        <v>186</v>
      </c>
      <c r="F130" s="59"/>
      <c r="G130" s="59" t="s">
        <v>186</v>
      </c>
    </row>
    <row r="131" spans="4:7" ht="13.5">
      <c r="D131" s="15"/>
      <c r="E131" s="47" t="s">
        <v>25</v>
      </c>
      <c r="F131" s="47"/>
      <c r="G131" s="47" t="s">
        <v>25</v>
      </c>
    </row>
    <row r="132" spans="4:7" ht="13.5">
      <c r="D132" s="15"/>
      <c r="E132" s="76"/>
      <c r="F132" s="76"/>
      <c r="G132" s="76"/>
    </row>
    <row r="133" spans="2:8" ht="13.5">
      <c r="B133" s="5" t="s">
        <v>26</v>
      </c>
      <c r="D133" s="15"/>
      <c r="E133" s="105">
        <v>-47</v>
      </c>
      <c r="F133" s="105"/>
      <c r="G133" s="105">
        <v>11</v>
      </c>
      <c r="H133" s="93"/>
    </row>
    <row r="134" spans="2:8" ht="13.5">
      <c r="B134" s="5" t="s">
        <v>97</v>
      </c>
      <c r="E134" s="110">
        <v>-838</v>
      </c>
      <c r="F134" s="106"/>
      <c r="G134" s="110">
        <v>-1022.892</v>
      </c>
      <c r="H134" s="93"/>
    </row>
    <row r="135" spans="2:8" ht="13.5">
      <c r="B135" s="5" t="s">
        <v>41</v>
      </c>
      <c r="D135" s="16"/>
      <c r="E135" s="109">
        <f>SUM(E133:E134)</f>
        <v>-885</v>
      </c>
      <c r="F135" s="109"/>
      <c r="G135" s="109">
        <f>SUM(G133:G134)</f>
        <v>-1011.892</v>
      </c>
      <c r="H135" s="93"/>
    </row>
    <row r="136" spans="2:8" ht="13.5">
      <c r="B136" s="5" t="s">
        <v>228</v>
      </c>
      <c r="D136" s="16"/>
      <c r="E136" s="109">
        <v>0</v>
      </c>
      <c r="F136" s="106"/>
      <c r="G136" s="109">
        <v>39</v>
      </c>
      <c r="H136" s="93"/>
    </row>
    <row r="137" spans="4:8" ht="14.25" thickBot="1">
      <c r="D137" s="16"/>
      <c r="E137" s="107">
        <f>+E135+E136</f>
        <v>-885</v>
      </c>
      <c r="F137" s="106"/>
      <c r="G137" s="107">
        <f>+G135+G136</f>
        <v>-972.892</v>
      </c>
      <c r="H137" s="93"/>
    </row>
    <row r="138" spans="1:7" s="4" customFormat="1" ht="14.25" thickTop="1">
      <c r="A138" s="4" t="s">
        <v>41</v>
      </c>
      <c r="B138" s="5"/>
      <c r="C138" s="5"/>
      <c r="D138" s="16"/>
      <c r="E138" s="78"/>
      <c r="F138" s="78"/>
      <c r="G138" s="77"/>
    </row>
    <row r="139" ht="13.5">
      <c r="B139" s="5" t="s">
        <v>160</v>
      </c>
    </row>
    <row r="140" ht="13.5">
      <c r="B140" s="5" t="s">
        <v>216</v>
      </c>
    </row>
    <row r="141" ht="13.5">
      <c r="B141" s="5" t="s">
        <v>217</v>
      </c>
    </row>
    <row r="143" spans="1:8" ht="13.5">
      <c r="A143" s="4">
        <v>18</v>
      </c>
      <c r="B143" s="4" t="s">
        <v>64</v>
      </c>
      <c r="C143" s="4"/>
      <c r="D143" s="4"/>
      <c r="E143" s="4"/>
      <c r="F143" s="4"/>
      <c r="G143" s="4"/>
      <c r="H143" s="4"/>
    </row>
    <row r="145" ht="13.5">
      <c r="B145" s="5" t="s">
        <v>187</v>
      </c>
    </row>
    <row r="147" spans="1:7" ht="13.5">
      <c r="A147" s="4">
        <v>19</v>
      </c>
      <c r="B147" s="4" t="s">
        <v>65</v>
      </c>
      <c r="C147" s="4"/>
      <c r="D147" s="4"/>
      <c r="E147" s="4"/>
      <c r="F147" s="4"/>
      <c r="G147" s="4"/>
    </row>
    <row r="149" ht="13.5">
      <c r="B149" s="5" t="s">
        <v>188</v>
      </c>
    </row>
    <row r="151" spans="1:7" ht="13.5">
      <c r="A151" s="62">
        <v>20</v>
      </c>
      <c r="B151" s="112" t="s">
        <v>40</v>
      </c>
      <c r="C151" s="113"/>
      <c r="D151" s="113"/>
      <c r="E151" s="113"/>
      <c r="F151" s="113"/>
      <c r="G151" s="113"/>
    </row>
    <row r="152" spans="1:7" ht="13.5">
      <c r="A152" s="63"/>
      <c r="B152" s="63"/>
      <c r="C152" s="64"/>
      <c r="D152" s="64"/>
      <c r="E152" s="64"/>
      <c r="F152" s="64"/>
      <c r="G152" s="64"/>
    </row>
    <row r="153" spans="1:7" ht="13.5">
      <c r="A153" s="63"/>
      <c r="B153" s="114" t="s">
        <v>189</v>
      </c>
      <c r="C153" s="114"/>
      <c r="D153" s="114"/>
      <c r="E153" s="114"/>
      <c r="F153" s="114"/>
      <c r="G153" s="114"/>
    </row>
    <row r="154" spans="1:7" ht="13.5">
      <c r="A154" s="63"/>
      <c r="B154" s="63"/>
      <c r="C154" s="64"/>
      <c r="D154" s="64"/>
      <c r="E154" s="64"/>
      <c r="F154" s="64"/>
      <c r="G154" s="64"/>
    </row>
    <row r="155" spans="1:7" ht="13.5">
      <c r="A155" s="4">
        <v>21</v>
      </c>
      <c r="B155" s="4" t="s">
        <v>20</v>
      </c>
      <c r="C155" s="38"/>
      <c r="D155" s="38"/>
      <c r="E155" s="38"/>
      <c r="F155" s="38"/>
      <c r="G155" s="38"/>
    </row>
    <row r="156" spans="1:7" ht="13.5">
      <c r="A156" s="37"/>
      <c r="B156" s="39"/>
      <c r="C156" s="38"/>
      <c r="D156" s="38"/>
      <c r="E156" s="38"/>
      <c r="F156" s="38"/>
      <c r="G156" s="38"/>
    </row>
    <row r="157" spans="1:7" ht="13.5">
      <c r="A157" s="37"/>
      <c r="B157" s="39" t="s">
        <v>157</v>
      </c>
      <c r="C157" s="38"/>
      <c r="D157" s="38"/>
      <c r="E157" s="38"/>
      <c r="F157" s="38"/>
      <c r="G157" s="38"/>
    </row>
    <row r="158" spans="1:7" ht="13.5">
      <c r="A158" s="37"/>
      <c r="B158" s="39" t="s">
        <v>190</v>
      </c>
      <c r="C158" s="38"/>
      <c r="D158" s="38"/>
      <c r="E158" s="38"/>
      <c r="F158" s="38"/>
      <c r="G158" s="38"/>
    </row>
    <row r="160" spans="1:2" ht="13.5">
      <c r="A160" s="4">
        <v>22</v>
      </c>
      <c r="B160" s="40" t="s">
        <v>42</v>
      </c>
    </row>
    <row r="161" ht="13.5">
      <c r="B161" s="39"/>
    </row>
    <row r="162" ht="13.5">
      <c r="B162" s="39" t="s">
        <v>158</v>
      </c>
    </row>
    <row r="163" ht="13.5">
      <c r="B163" s="39" t="s">
        <v>159</v>
      </c>
    </row>
    <row r="165" spans="1:2" ht="13.5">
      <c r="A165" s="15">
        <v>23</v>
      </c>
      <c r="B165" s="40" t="s">
        <v>43</v>
      </c>
    </row>
    <row r="166" ht="13.5">
      <c r="B166" s="40"/>
    </row>
    <row r="167" ht="13.5">
      <c r="B167" s="39" t="s">
        <v>191</v>
      </c>
    </row>
    <row r="169" spans="1:3" ht="13.5">
      <c r="A169" s="15">
        <v>24</v>
      </c>
      <c r="B169" s="40" t="s">
        <v>98</v>
      </c>
      <c r="C169" s="38"/>
    </row>
    <row r="170" spans="1:3" ht="13.5">
      <c r="A170" s="15"/>
      <c r="B170" s="40"/>
      <c r="C170" s="38"/>
    </row>
    <row r="171" spans="1:3" ht="13.5">
      <c r="A171" s="15"/>
      <c r="B171" s="39" t="s">
        <v>192</v>
      </c>
      <c r="C171" s="38"/>
    </row>
    <row r="176" spans="1:7" ht="13.5">
      <c r="A176" s="15">
        <v>25</v>
      </c>
      <c r="B176" s="40" t="s">
        <v>47</v>
      </c>
      <c r="C176" s="38"/>
      <c r="D176" s="38"/>
      <c r="E176" s="38"/>
      <c r="F176" s="38"/>
      <c r="G176" s="38"/>
    </row>
    <row r="177" spans="1:7" ht="13.5">
      <c r="A177" s="15"/>
      <c r="B177" s="40"/>
      <c r="C177" s="38"/>
      <c r="D177" s="38"/>
      <c r="E177" s="38"/>
      <c r="F177" s="38"/>
      <c r="G177" s="38"/>
    </row>
    <row r="178" spans="1:7" ht="13.5">
      <c r="A178" s="37"/>
      <c r="B178" s="39" t="s">
        <v>214</v>
      </c>
      <c r="C178" s="38"/>
      <c r="D178" s="38"/>
      <c r="E178" s="38"/>
      <c r="F178" s="38"/>
      <c r="G178" s="38"/>
    </row>
    <row r="179" spans="1:7" ht="13.5">
      <c r="A179" s="37"/>
      <c r="B179" s="39" t="s">
        <v>215</v>
      </c>
      <c r="C179" s="38"/>
      <c r="D179" s="38"/>
      <c r="E179" s="38"/>
      <c r="F179" s="38"/>
      <c r="G179" s="38"/>
    </row>
    <row r="180" spans="1:7" ht="13.5">
      <c r="A180" s="37"/>
      <c r="B180" s="39"/>
      <c r="C180" s="38"/>
      <c r="D180" s="38" t="s">
        <v>41</v>
      </c>
      <c r="E180" s="42" t="s">
        <v>72</v>
      </c>
      <c r="F180" s="38"/>
      <c r="G180" s="42" t="s">
        <v>193</v>
      </c>
    </row>
    <row r="181" spans="1:7" ht="13.5">
      <c r="A181" s="37"/>
      <c r="B181" s="41"/>
      <c r="C181" s="38"/>
      <c r="D181" s="38"/>
      <c r="E181" s="42" t="s">
        <v>66</v>
      </c>
      <c r="F181" s="42"/>
      <c r="G181" s="42" t="s">
        <v>66</v>
      </c>
    </row>
    <row r="182" spans="1:7" ht="13.5">
      <c r="A182" s="37"/>
      <c r="B182" s="39"/>
      <c r="C182" s="38"/>
      <c r="D182" s="38"/>
      <c r="E182" s="48" t="s">
        <v>186</v>
      </c>
      <c r="F182" s="42"/>
      <c r="G182" s="48" t="str">
        <f>+E182</f>
        <v>30 Sep 2006</v>
      </c>
    </row>
    <row r="183" spans="1:7" ht="13.5">
      <c r="A183" s="37"/>
      <c r="B183" s="40"/>
      <c r="C183" s="38"/>
      <c r="D183" s="38"/>
      <c r="E183" s="30" t="s">
        <v>3</v>
      </c>
      <c r="F183" s="38"/>
      <c r="G183" s="30" t="s">
        <v>3</v>
      </c>
    </row>
    <row r="184" spans="1:7" ht="14.25">
      <c r="A184" s="37"/>
      <c r="B184" s="44"/>
      <c r="C184" s="38"/>
      <c r="D184" s="38"/>
      <c r="E184" s="38"/>
      <c r="F184" s="38"/>
      <c r="G184" s="38"/>
    </row>
    <row r="185" spans="1:7" ht="13.5">
      <c r="A185" s="37"/>
      <c r="B185" s="39" t="s">
        <v>135</v>
      </c>
      <c r="C185" s="38"/>
      <c r="D185" s="38"/>
      <c r="E185" s="74">
        <f>+'INCOME STATEMENT'!C43</f>
        <v>-4483.317</v>
      </c>
      <c r="F185" s="50"/>
      <c r="G185" s="74">
        <f>+'INCOME STATEMENT'!G43</f>
        <v>-10268</v>
      </c>
    </row>
    <row r="186" spans="1:4" ht="14.25">
      <c r="A186" s="37"/>
      <c r="B186" s="43" t="s">
        <v>41</v>
      </c>
      <c r="C186" s="38"/>
      <c r="D186" s="38"/>
    </row>
    <row r="187" spans="1:7" ht="14.25">
      <c r="A187" s="37"/>
      <c r="B187" s="43"/>
      <c r="C187" s="38"/>
      <c r="D187" s="38"/>
      <c r="E187" s="49" t="s">
        <v>69</v>
      </c>
      <c r="F187" s="38"/>
      <c r="G187" s="49" t="s">
        <v>69</v>
      </c>
    </row>
    <row r="188" spans="1:7" ht="13.5">
      <c r="A188" s="37"/>
      <c r="B188" s="39" t="s">
        <v>194</v>
      </c>
      <c r="C188" s="38"/>
      <c r="D188" s="38"/>
      <c r="E188" s="51">
        <v>40000</v>
      </c>
      <c r="F188" s="50"/>
      <c r="G188" s="50">
        <v>40000</v>
      </c>
    </row>
    <row r="189" spans="1:7" ht="13.5">
      <c r="A189" s="37"/>
      <c r="B189" s="39"/>
      <c r="C189" s="38"/>
      <c r="D189" s="38"/>
      <c r="E189" s="38"/>
      <c r="F189" s="38"/>
      <c r="G189" s="38"/>
    </row>
    <row r="190" spans="1:7" ht="13.5">
      <c r="A190" s="37"/>
      <c r="B190" s="39" t="s">
        <v>101</v>
      </c>
      <c r="C190" s="38"/>
      <c r="D190" s="38"/>
      <c r="E190" s="55">
        <f>+E185/E188*100</f>
        <v>-11.2082925</v>
      </c>
      <c r="F190" s="38"/>
      <c r="G190" s="55">
        <f>+G185/G188*100</f>
        <v>-25.669999999999998</v>
      </c>
    </row>
    <row r="191" spans="1:7" ht="13.5">
      <c r="A191" s="37"/>
      <c r="B191" s="39"/>
      <c r="C191" s="38"/>
      <c r="D191" s="38"/>
      <c r="E191" s="38"/>
      <c r="F191" s="38"/>
      <c r="G191" s="38"/>
    </row>
    <row r="192" spans="1:7" ht="13.5">
      <c r="A192" s="37"/>
      <c r="B192" s="39"/>
      <c r="C192" s="38"/>
      <c r="D192" s="38"/>
      <c r="E192" s="38"/>
      <c r="F192" s="38"/>
      <c r="G192" s="38"/>
    </row>
    <row r="193" spans="1:7" ht="13.5">
      <c r="A193" s="37"/>
      <c r="B193" s="39"/>
      <c r="C193" s="38"/>
      <c r="D193" s="38"/>
      <c r="E193" s="38"/>
      <c r="F193" s="38"/>
      <c r="G193" s="38"/>
    </row>
    <row r="196" ht="13.5">
      <c r="A196" s="4" t="s">
        <v>23</v>
      </c>
    </row>
    <row r="197" ht="13.5">
      <c r="A197" s="4" t="s">
        <v>239</v>
      </c>
    </row>
    <row r="198" ht="13.5">
      <c r="A198" s="4"/>
    </row>
    <row r="199" ht="13.5">
      <c r="A199" s="58" t="s">
        <v>195</v>
      </c>
    </row>
    <row r="200" ht="13.5">
      <c r="A200" s="4"/>
    </row>
    <row r="201" ht="13.5">
      <c r="A201" s="4"/>
    </row>
    <row r="202" ht="13.5">
      <c r="A202" s="4"/>
    </row>
    <row r="203" ht="13.5">
      <c r="A203" s="4"/>
    </row>
    <row r="204" ht="13.5">
      <c r="A204" s="4"/>
    </row>
    <row r="206" ht="13.5">
      <c r="A206" s="58"/>
    </row>
  </sheetData>
  <mergeCells count="2">
    <mergeCell ref="B151:G151"/>
    <mergeCell ref="B153:G153"/>
  </mergeCells>
  <printOptions/>
  <pageMargins left="0.24" right="0.23" top="0.64" bottom="0.75" header="0.65" footer="0.31"/>
  <pageSetup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sdkm</cp:lastModifiedBy>
  <cp:lastPrinted>2006-11-22T03:03:25Z</cp:lastPrinted>
  <dcterms:created xsi:type="dcterms:W3CDTF">2002-10-11T01:52:42Z</dcterms:created>
  <dcterms:modified xsi:type="dcterms:W3CDTF">2006-11-22T09:40:39Z</dcterms:modified>
  <cp:category/>
  <cp:version/>
  <cp:contentType/>
  <cp:contentStatus/>
</cp:coreProperties>
</file>